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ofst\Dropbox\Privat\DatenJoerg\CO2 Monitoring\Monitoring2026 2.0\"/>
    </mc:Choice>
  </mc:AlternateContent>
  <xr:revisionPtr revIDLastSave="0" documentId="13_ncr:1_{70CD2D6D-E2C3-4755-B184-34F797D8E147}" xr6:coauthVersionLast="47" xr6:coauthVersionMax="47" xr10:uidLastSave="{00000000-0000-0000-0000-000000000000}"/>
  <bookViews>
    <workbookView xWindow="0" yWindow="560" windowWidth="28520" windowHeight="16180" activeTab="4" xr2:uid="{00000000-000D-0000-FFFF-FFFF00000000}"/>
  </bookViews>
  <sheets>
    <sheet name="E-Mobilität" sheetId="7" r:id="rId1"/>
    <sheet name="PV" sheetId="5" r:id="rId2"/>
    <sheet name="Wind" sheetId="10" r:id="rId3"/>
    <sheet name="Wärme" sheetId="11" r:id="rId4"/>
    <sheet name="CO2" sheetId="12" r:id="rId5"/>
    <sheet name="EMob_Zielbereich" sheetId="8" r:id="rId6"/>
    <sheet name="PV_Zielbereich" sheetId="6" r:id="rId7"/>
    <sheet name="Wind_Zielbereich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8" l="1"/>
  <c r="F31" i="8" s="1"/>
  <c r="E283" i="7" s="1"/>
  <c r="D283" i="7"/>
  <c r="A277" i="7"/>
  <c r="A278" i="7" s="1"/>
  <c r="A279" i="7" s="1"/>
  <c r="A280" i="7" s="1"/>
  <c r="A281" i="7" s="1"/>
  <c r="A282" i="7" s="1"/>
  <c r="A283" i="7" s="1"/>
  <c r="A284" i="7" s="1"/>
  <c r="A285" i="7" s="1"/>
  <c r="A250" i="7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C20" i="11"/>
  <c r="C130" i="5"/>
  <c r="K128" i="5" s="1"/>
  <c r="D79" i="5"/>
  <c r="C34" i="7"/>
  <c r="C11" i="12" a="1"/>
  <c r="C11" i="12" s="1"/>
  <c r="C51" i="12" a="1"/>
  <c r="C51" i="12" s="1"/>
  <c r="C40" i="12" a="1"/>
  <c r="C40" i="12" s="1"/>
  <c r="A11" i="12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F16" i="11" l="1"/>
  <c r="E16" i="11"/>
  <c r="D31" i="11"/>
  <c r="G16" i="11" l="1"/>
  <c r="F184" i="5" l="1"/>
  <c r="F184" i="10"/>
  <c r="F31" i="11"/>
  <c r="E31" i="11"/>
  <c r="G31" i="11" l="1"/>
  <c r="E30" i="8"/>
  <c r="D30" i="8"/>
  <c r="D271" i="7" s="1"/>
  <c r="D272" i="7" s="1" a="1"/>
  <c r="D272" i="7" s="1"/>
  <c r="E29" i="8"/>
  <c r="F29" i="8" s="1"/>
  <c r="D29" i="8"/>
  <c r="D259" i="7" s="1"/>
  <c r="A11" i="11"/>
  <c r="A12" i="11" s="1"/>
  <c r="A13" i="11" s="1"/>
  <c r="A14" i="11" s="1"/>
  <c r="A16" i="11" s="1"/>
  <c r="E6" i="9"/>
  <c r="D7" i="9"/>
  <c r="D79" i="10" s="1"/>
  <c r="F6" i="9"/>
  <c r="C19" i="11"/>
  <c r="C18" i="11"/>
  <c r="C17" i="11"/>
  <c r="C16" i="11"/>
  <c r="C14" i="11"/>
  <c r="C13" i="11"/>
  <c r="C12" i="11"/>
  <c r="C11" i="11"/>
  <c r="C10" i="11"/>
  <c r="E247" i="10"/>
  <c r="D247" i="10"/>
  <c r="D236" i="10" s="1" a="1"/>
  <c r="D236" i="10" s="1"/>
  <c r="E235" i="10"/>
  <c r="D235" i="10"/>
  <c r="E223" i="10"/>
  <c r="D223" i="10"/>
  <c r="E211" i="10"/>
  <c r="D211" i="10"/>
  <c r="E199" i="10"/>
  <c r="D199" i="10"/>
  <c r="E187" i="10"/>
  <c r="D187" i="10"/>
  <c r="E175" i="10"/>
  <c r="E164" i="10" s="1" a="1"/>
  <c r="E164" i="10" s="1"/>
  <c r="D175" i="10"/>
  <c r="D164" i="10" s="1" a="1"/>
  <c r="D164" i="10" s="1"/>
  <c r="E163" i="10"/>
  <c r="D163" i="10"/>
  <c r="E151" i="10"/>
  <c r="D151" i="10"/>
  <c r="E139" i="10"/>
  <c r="D139" i="10"/>
  <c r="E127" i="10"/>
  <c r="D127" i="10"/>
  <c r="E115" i="10"/>
  <c r="D115" i="10"/>
  <c r="E103" i="10"/>
  <c r="D103" i="10"/>
  <c r="E91" i="10"/>
  <c r="D91" i="10"/>
  <c r="P62" i="5"/>
  <c r="P63" i="5"/>
  <c r="P64" i="5"/>
  <c r="P61" i="5"/>
  <c r="P59" i="5"/>
  <c r="Q63" i="5"/>
  <c r="P119" i="5"/>
  <c r="P118" i="5"/>
  <c r="P117" i="5"/>
  <c r="P116" i="5"/>
  <c r="P114" i="5"/>
  <c r="P115" i="5"/>
  <c r="Q116" i="5" s="1"/>
  <c r="G129" i="10"/>
  <c r="B17" i="9" a="1"/>
  <c r="B17" i="9" s="1"/>
  <c r="B7" i="9" a="1"/>
  <c r="B7" i="9" s="1"/>
  <c r="C7" i="9" a="1"/>
  <c r="C7" i="9" s="1"/>
  <c r="C124" i="10"/>
  <c r="C115" i="10"/>
  <c r="C108" i="10"/>
  <c r="C99" i="10"/>
  <c r="C83" i="10"/>
  <c r="C75" i="10"/>
  <c r="C67" i="10"/>
  <c r="C56" i="10"/>
  <c r="C44" i="10"/>
  <c r="C40" i="10"/>
  <c r="C28" i="10"/>
  <c r="C21" i="10"/>
  <c r="A11" i="5"/>
  <c r="E21" i="9"/>
  <c r="D21" i="9"/>
  <c r="E16" i="9"/>
  <c r="D16" i="9"/>
  <c r="D6" i="9"/>
  <c r="A3" i="9"/>
  <c r="A4" i="9" s="1"/>
  <c r="A5" i="9" s="1"/>
  <c r="A6" i="9" s="1"/>
  <c r="A11" i="10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D260" i="7" l="1" a="1"/>
  <c r="D260" i="7" s="1"/>
  <c r="E259" i="7"/>
  <c r="F30" i="8"/>
  <c r="E271" i="7" s="1"/>
  <c r="E272" i="7" s="1" a="1"/>
  <c r="E272" i="7" s="1"/>
  <c r="A17" i="1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D17" i="11" s="1" a="1"/>
  <c r="E236" i="10" a="1"/>
  <c r="E236" i="10" s="1"/>
  <c r="E116" i="10" a="1"/>
  <c r="E116" i="10" s="1"/>
  <c r="E128" i="10" a="1"/>
  <c r="E128" i="10" s="1"/>
  <c r="E224" i="10" a="1"/>
  <c r="E224" i="10" s="1"/>
  <c r="E212" i="10" a="1"/>
  <c r="E212" i="10" s="1"/>
  <c r="D212" i="10" a="1"/>
  <c r="D212" i="10" s="1"/>
  <c r="D200" i="10" a="1"/>
  <c r="D200" i="10" s="1"/>
  <c r="E200" i="10" a="1"/>
  <c r="E200" i="10" s="1"/>
  <c r="D188" i="10" a="1"/>
  <c r="D188" i="10" s="1"/>
  <c r="E176" i="10" a="1"/>
  <c r="E176" i="10" s="1"/>
  <c r="D176" i="10" a="1"/>
  <c r="D176" i="10" s="1"/>
  <c r="D152" i="10" a="1"/>
  <c r="D152" i="10" s="1"/>
  <c r="E152" i="10" a="1"/>
  <c r="E152" i="10" s="1"/>
  <c r="D140" i="10" a="1"/>
  <c r="D140" i="10" s="1"/>
  <c r="E140" i="10" a="1"/>
  <c r="E140" i="10" s="1"/>
  <c r="D116" i="10" a="1"/>
  <c r="D116" i="10" s="1"/>
  <c r="D104" i="10" a="1"/>
  <c r="D104" i="10" s="1"/>
  <c r="E104" i="10" a="1"/>
  <c r="E104" i="10" s="1"/>
  <c r="D92" i="10" a="1"/>
  <c r="D92" i="10" s="1"/>
  <c r="D80" i="10" a="1"/>
  <c r="D80" i="10" s="1"/>
  <c r="E188" i="10" a="1"/>
  <c r="E188" i="10" s="1"/>
  <c r="D224" i="10" a="1"/>
  <c r="D224" i="10" s="1"/>
  <c r="E92" i="10" a="1"/>
  <c r="E92" i="10" s="1"/>
  <c r="D128" i="10" a="1"/>
  <c r="D128" i="10" s="1"/>
  <c r="Q118" i="5"/>
  <c r="Q115" i="5"/>
  <c r="Q117" i="5"/>
  <c r="Q119" i="5"/>
  <c r="Q64" i="5"/>
  <c r="Q62" i="5"/>
  <c r="F21" i="9"/>
  <c r="F16" i="9"/>
  <c r="C31" i="10"/>
  <c r="C127" i="10"/>
  <c r="C64" i="10"/>
  <c r="C80" i="10"/>
  <c r="C112" i="10"/>
  <c r="C128" i="10"/>
  <c r="C102" i="10"/>
  <c r="C52" i="10"/>
  <c r="C29" i="10"/>
  <c r="C61" i="10"/>
  <c r="C68" i="10"/>
  <c r="C113" i="10"/>
  <c r="C126" i="10"/>
  <c r="C46" i="10"/>
  <c r="C51" i="10"/>
  <c r="C47" i="10"/>
  <c r="C38" i="10"/>
  <c r="C35" i="10"/>
  <c r="C33" i="10"/>
  <c r="C37" i="10"/>
  <c r="C97" i="10"/>
  <c r="C86" i="10"/>
  <c r="C53" i="10"/>
  <c r="C119" i="10"/>
  <c r="C100" i="10"/>
  <c r="C95" i="10"/>
  <c r="C81" i="10"/>
  <c r="C117" i="10"/>
  <c r="C116" i="10"/>
  <c r="C101" i="10"/>
  <c r="C84" i="10"/>
  <c r="C110" i="10"/>
  <c r="C94" i="10"/>
  <c r="C109" i="10"/>
  <c r="C32" i="10"/>
  <c r="C76" i="10"/>
  <c r="C123" i="10"/>
  <c r="C62" i="10"/>
  <c r="C111" i="10"/>
  <c r="C36" i="10"/>
  <c r="C125" i="10"/>
  <c r="C88" i="10"/>
  <c r="C92" i="10"/>
  <c r="C77" i="10"/>
  <c r="C69" i="10"/>
  <c r="C78" i="10"/>
  <c r="C93" i="10"/>
  <c r="C79" i="10"/>
  <c r="C96" i="10"/>
  <c r="C63" i="10"/>
  <c r="C118" i="10"/>
  <c r="C49" i="10"/>
  <c r="C30" i="10"/>
  <c r="C45" i="10"/>
  <c r="C85" i="10"/>
  <c r="C60" i="10"/>
  <c r="C107" i="10"/>
  <c r="C129" i="10"/>
  <c r="C48" i="10"/>
  <c r="C65" i="10"/>
  <c r="C34" i="10"/>
  <c r="C50" i="10"/>
  <c r="C66" i="10"/>
  <c r="C82" i="10"/>
  <c r="C98" i="10"/>
  <c r="C114" i="10"/>
  <c r="C130" i="10"/>
  <c r="C22" i="10"/>
  <c r="C70" i="10"/>
  <c r="C23" i="10"/>
  <c r="C24" i="10"/>
  <c r="C104" i="10"/>
  <c r="C25" i="10"/>
  <c r="C41" i="10"/>
  <c r="C57" i="10"/>
  <c r="C73" i="10"/>
  <c r="C89" i="10"/>
  <c r="C105" i="10"/>
  <c r="C121" i="10"/>
  <c r="C71" i="10"/>
  <c r="C72" i="10"/>
  <c r="C26" i="10"/>
  <c r="C42" i="10"/>
  <c r="C58" i="10"/>
  <c r="C74" i="10"/>
  <c r="C90" i="10"/>
  <c r="C106" i="10"/>
  <c r="C122" i="10"/>
  <c r="C54" i="10"/>
  <c r="C39" i="10"/>
  <c r="C55" i="10"/>
  <c r="C103" i="10"/>
  <c r="C120" i="10"/>
  <c r="C27" i="10"/>
  <c r="C43" i="10"/>
  <c r="C59" i="10"/>
  <c r="C91" i="10"/>
  <c r="C87" i="10"/>
  <c r="A7" i="9"/>
  <c r="A8" i="9" s="1"/>
  <c r="A9" i="9" s="1"/>
  <c r="A10" i="9" s="1"/>
  <c r="A11" i="9" s="1"/>
  <c r="A12" i="9" s="1"/>
  <c r="A13" i="9" s="1"/>
  <c r="A14" i="9" s="1"/>
  <c r="A15" i="9" s="1"/>
  <c r="A16" i="9" s="1"/>
  <c r="A80" i="10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L59" i="5"/>
  <c r="L114" i="5"/>
  <c r="E260" i="7" l="1" a="1"/>
  <c r="E260" i="7" s="1"/>
  <c r="D17" i="11"/>
  <c r="F18" i="11"/>
  <c r="E18" i="11"/>
  <c r="F29" i="11"/>
  <c r="E28" i="11"/>
  <c r="F27" i="11"/>
  <c r="E26" i="11"/>
  <c r="E25" i="11"/>
  <c r="E24" i="11"/>
  <c r="E23" i="11"/>
  <c r="F22" i="11"/>
  <c r="G22" i="11" s="1"/>
  <c r="F20" i="11"/>
  <c r="G20" i="11" s="1"/>
  <c r="E30" i="11"/>
  <c r="E29" i="11"/>
  <c r="F28" i="11"/>
  <c r="G28" i="11" s="1"/>
  <c r="E27" i="11"/>
  <c r="F26" i="11"/>
  <c r="F25" i="11"/>
  <c r="F23" i="11"/>
  <c r="E22" i="11"/>
  <c r="E21" i="11"/>
  <c r="E20" i="11"/>
  <c r="F19" i="11"/>
  <c r="E19" i="11"/>
  <c r="F30" i="11"/>
  <c r="F24" i="11"/>
  <c r="G24" i="11" s="1"/>
  <c r="F21" i="11"/>
  <c r="G21" i="11" s="1"/>
  <c r="E9" i="9"/>
  <c r="E10" i="9"/>
  <c r="E12" i="9"/>
  <c r="D9" i="9"/>
  <c r="E15" i="9"/>
  <c r="D12" i="9"/>
  <c r="D15" i="9"/>
  <c r="D10" i="9"/>
  <c r="E13" i="9"/>
  <c r="E8" i="9"/>
  <c r="D13" i="9"/>
  <c r="E11" i="9"/>
  <c r="D8" i="9"/>
  <c r="D14" i="9"/>
  <c r="E14" i="9"/>
  <c r="D11" i="9"/>
  <c r="C17" i="9" a="1"/>
  <c r="A17" i="9"/>
  <c r="A18" i="9" s="1"/>
  <c r="A19" i="9" s="1"/>
  <c r="A20" i="9" s="1"/>
  <c r="A21" i="9" s="1"/>
  <c r="A92" i="10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3" i="6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G23" i="11" l="1"/>
  <c r="G30" i="11"/>
  <c r="G19" i="11"/>
  <c r="G27" i="11"/>
  <c r="G29" i="11"/>
  <c r="G25" i="11"/>
  <c r="G18" i="11"/>
  <c r="G26" i="11"/>
  <c r="F17" i="11"/>
  <c r="E17" i="11"/>
  <c r="F11" i="9"/>
  <c r="F13" i="9"/>
  <c r="F9" i="9"/>
  <c r="F14" i="9"/>
  <c r="F15" i="9"/>
  <c r="E7" i="9"/>
  <c r="F12" i="9"/>
  <c r="C17" i="9"/>
  <c r="D19" i="9"/>
  <c r="E18" i="9"/>
  <c r="D18" i="9"/>
  <c r="E20" i="9"/>
  <c r="D20" i="9"/>
  <c r="E19" i="9"/>
  <c r="F10" i="9"/>
  <c r="F8" i="9"/>
  <c r="A104" i="10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1" i="5"/>
  <c r="D13" i="8"/>
  <c r="D67" i="7" s="1"/>
  <c r="E28" i="8"/>
  <c r="D28" i="8"/>
  <c r="D247" i="7" s="1"/>
  <c r="D248" i="7" s="1" a="1"/>
  <c r="D248" i="7" s="1"/>
  <c r="E23" i="8"/>
  <c r="D23" i="8"/>
  <c r="D187" i="7" s="1"/>
  <c r="E13" i="8"/>
  <c r="A10" i="8"/>
  <c r="A11" i="8" s="1"/>
  <c r="A12" i="8" s="1"/>
  <c r="A13" i="8" s="1"/>
  <c r="A11" i="7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E28" i="6"/>
  <c r="F28" i="6" s="1"/>
  <c r="D28" i="6"/>
  <c r="E23" i="6"/>
  <c r="F23" i="6" s="1"/>
  <c r="D23" i="6"/>
  <c r="E13" i="6"/>
  <c r="F13" i="6" s="1"/>
  <c r="D13" i="6"/>
  <c r="A10" i="6"/>
  <c r="A11" i="6" s="1"/>
  <c r="A12" i="6" s="1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A12" i="5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F23" i="8" l="1"/>
  <c r="E187" i="7" s="1"/>
  <c r="F28" i="8"/>
  <c r="E247" i="7" s="1"/>
  <c r="E248" i="7" s="1" a="1"/>
  <c r="E248" i="7" s="1"/>
  <c r="F13" i="8"/>
  <c r="E67" i="7" s="1"/>
  <c r="G17" i="11"/>
  <c r="L63" i="5"/>
  <c r="L118" i="5"/>
  <c r="M118" i="5" s="1"/>
  <c r="L117" i="5"/>
  <c r="M117" i="5" s="1"/>
  <c r="L119" i="5"/>
  <c r="M119" i="5" s="1"/>
  <c r="L116" i="5"/>
  <c r="M116" i="5" s="1"/>
  <c r="P60" i="5"/>
  <c r="L60" i="5"/>
  <c r="L61" i="5"/>
  <c r="M62" i="5" s="1"/>
  <c r="L62" i="5"/>
  <c r="M63" i="5" s="1"/>
  <c r="F19" i="9"/>
  <c r="F7" i="9"/>
  <c r="E79" i="10" s="1"/>
  <c r="E80" i="10" s="1" a="1"/>
  <c r="E80" i="10" s="1"/>
  <c r="F18" i="9"/>
  <c r="F20" i="9"/>
  <c r="E17" i="9"/>
  <c r="D17" i="9"/>
  <c r="A116" i="10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L115" i="5"/>
  <c r="M115" i="5" s="1"/>
  <c r="A14" i="8"/>
  <c r="A15" i="8" s="1"/>
  <c r="A16" i="8" s="1"/>
  <c r="A17" i="8" s="1"/>
  <c r="A18" i="8" s="1"/>
  <c r="A19" i="8" s="1"/>
  <c r="A20" i="8" s="1"/>
  <c r="A21" i="8" s="1"/>
  <c r="A22" i="8" s="1"/>
  <c r="A23" i="8" s="1"/>
  <c r="A70" i="5"/>
  <c r="A71" i="5" s="1"/>
  <c r="A72" i="5" s="1"/>
  <c r="A73" i="5" s="1"/>
  <c r="A74" i="5" s="1"/>
  <c r="A75" i="5" s="1"/>
  <c r="A76" i="5" s="1"/>
  <c r="M61" i="5" l="1"/>
  <c r="M60" i="5"/>
  <c r="Q61" i="5"/>
  <c r="Q60" i="5"/>
  <c r="F17" i="9"/>
  <c r="A128" i="10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77" i="5"/>
  <c r="A78" i="5" s="1"/>
  <c r="A79" i="5" s="1"/>
  <c r="D21" i="8"/>
  <c r="D163" i="7" s="1"/>
  <c r="D17" i="8"/>
  <c r="D115" i="7" s="1"/>
  <c r="D16" i="8"/>
  <c r="D103" i="7" s="1"/>
  <c r="E19" i="8"/>
  <c r="E20" i="8"/>
  <c r="E16" i="8"/>
  <c r="D20" i="8"/>
  <c r="D151" i="7" s="1"/>
  <c r="E22" i="8"/>
  <c r="E18" i="8"/>
  <c r="E21" i="8"/>
  <c r="E17" i="8"/>
  <c r="E15" i="8"/>
  <c r="D19" i="8"/>
  <c r="D139" i="7" s="1"/>
  <c r="D15" i="8"/>
  <c r="D91" i="7" s="1"/>
  <c r="D22" i="8"/>
  <c r="D175" i="7" s="1"/>
  <c r="D176" i="7" s="1" a="1"/>
  <c r="D18" i="8"/>
  <c r="D127" i="7" s="1"/>
  <c r="D128" i="7" s="1" a="1"/>
  <c r="D128" i="7" s="1"/>
  <c r="A24" i="8"/>
  <c r="A25" i="8" s="1"/>
  <c r="A26" i="8" s="1"/>
  <c r="A27" i="8" s="1"/>
  <c r="A28" i="8" s="1"/>
  <c r="C14" i="6" a="1"/>
  <c r="D116" i="7" l="1" a="1"/>
  <c r="D116" i="7" s="1"/>
  <c r="D164" i="7" a="1"/>
  <c r="D164" i="7" s="1"/>
  <c r="D152" i="7" a="1"/>
  <c r="D152" i="7" s="1"/>
  <c r="D104" i="7" a="1"/>
  <c r="D104" i="7" s="1"/>
  <c r="D176" i="7"/>
  <c r="D140" i="7" a="1"/>
  <c r="D140" i="7" s="1"/>
  <c r="D92" i="7" a="1"/>
  <c r="D92" i="7" s="1"/>
  <c r="F18" i="8"/>
  <c r="E127" i="7" s="1"/>
  <c r="A80" i="5"/>
  <c r="A81" i="5" s="1"/>
  <c r="A82" i="5" s="1"/>
  <c r="A83" i="5" s="1"/>
  <c r="A84" i="5" s="1"/>
  <c r="A85" i="5" s="1"/>
  <c r="A86" i="5" s="1"/>
  <c r="A87" i="5" s="1"/>
  <c r="A88" i="5" s="1"/>
  <c r="E79" i="5"/>
  <c r="A140" i="10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F20" i="8"/>
  <c r="E151" i="7" s="1"/>
  <c r="F21" i="8"/>
  <c r="E163" i="7" s="1"/>
  <c r="F15" i="8"/>
  <c r="E91" i="7" s="1"/>
  <c r="F17" i="8"/>
  <c r="E115" i="7" s="1"/>
  <c r="F22" i="8"/>
  <c r="E175" i="7" s="1"/>
  <c r="E176" i="7" s="1" a="1"/>
  <c r="E176" i="7" s="1"/>
  <c r="F16" i="8"/>
  <c r="E103" i="7" s="1"/>
  <c r="F19" i="8"/>
  <c r="E139" i="7" s="1"/>
  <c r="C24" i="6" a="1"/>
  <c r="E25" i="6" s="1"/>
  <c r="E27" i="8"/>
  <c r="D27" i="8"/>
  <c r="D235" i="7" s="1"/>
  <c r="D236" i="7" s="1" a="1"/>
  <c r="D236" i="7" s="1"/>
  <c r="E26" i="8"/>
  <c r="D26" i="8"/>
  <c r="D223" i="7" s="1"/>
  <c r="E25" i="8"/>
  <c r="D25" i="8"/>
  <c r="D211" i="7" s="1"/>
  <c r="E14" i="8"/>
  <c r="D14" i="8"/>
  <c r="D79" i="7" s="1"/>
  <c r="C14" i="6"/>
  <c r="D21" i="6"/>
  <c r="E15" i="6"/>
  <c r="E20" i="6"/>
  <c r="D15" i="6"/>
  <c r="D20" i="6"/>
  <c r="E19" i="6"/>
  <c r="D19" i="6"/>
  <c r="E18" i="6"/>
  <c r="D18" i="6"/>
  <c r="E17" i="6"/>
  <c r="E22" i="6"/>
  <c r="D17" i="6"/>
  <c r="D22" i="6"/>
  <c r="E16" i="6"/>
  <c r="E21" i="6"/>
  <c r="D16" i="6"/>
  <c r="E140" i="7" l="1" a="1"/>
  <c r="E140" i="7" s="1"/>
  <c r="E104" i="7" a="1"/>
  <c r="E104" i="7" s="1"/>
  <c r="D212" i="7" a="1"/>
  <c r="D212" i="7" s="1"/>
  <c r="E152" i="7" a="1"/>
  <c r="E152" i="7" s="1"/>
  <c r="E128" i="7" a="1"/>
  <c r="E128" i="7" s="1"/>
  <c r="D224" i="7" a="1"/>
  <c r="D224" i="7" s="1"/>
  <c r="E116" i="7" a="1"/>
  <c r="E116" i="7" s="1"/>
  <c r="E92" i="7" a="1"/>
  <c r="E92" i="7" s="1"/>
  <c r="E164" i="7" a="1"/>
  <c r="E164" i="7" s="1"/>
  <c r="D80" i="7" a="1"/>
  <c r="D80" i="7" s="1"/>
  <c r="D68" i="7" a="1"/>
  <c r="D68" i="7" s="1"/>
  <c r="A152" i="10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F27" i="8"/>
  <c r="E235" i="7" s="1"/>
  <c r="E236" i="7" s="1" a="1"/>
  <c r="E236" i="7" s="1"/>
  <c r="F26" i="8"/>
  <c r="E223" i="7" s="1"/>
  <c r="F14" i="8"/>
  <c r="E79" i="7" s="1"/>
  <c r="F25" i="8"/>
  <c r="E211" i="7" s="1"/>
  <c r="E212" i="7" s="1" a="1"/>
  <c r="E212" i="7" s="1"/>
  <c r="A89" i="5"/>
  <c r="A90" i="5" s="1"/>
  <c r="A91" i="5" s="1"/>
  <c r="F18" i="6"/>
  <c r="D26" i="6"/>
  <c r="E26" i="6"/>
  <c r="D27" i="6"/>
  <c r="E27" i="6"/>
  <c r="F27" i="6" s="1"/>
  <c r="C24" i="6"/>
  <c r="E24" i="6" s="1"/>
  <c r="D25" i="6"/>
  <c r="F20" i="6"/>
  <c r="F26" i="6"/>
  <c r="F17" i="6"/>
  <c r="F15" i="6"/>
  <c r="F21" i="6"/>
  <c r="F16" i="6"/>
  <c r="F22" i="6"/>
  <c r="F19" i="6"/>
  <c r="E24" i="8"/>
  <c r="D24" i="8"/>
  <c r="D199" i="7" s="1"/>
  <c r="D200" i="7" s="1" a="1"/>
  <c r="D200" i="7" s="1"/>
  <c r="D14" i="6"/>
  <c r="E14" i="6"/>
  <c r="E224" i="7" l="1" a="1"/>
  <c r="E224" i="7" s="1"/>
  <c r="D188" i="7" a="1"/>
  <c r="E80" i="7" a="1"/>
  <c r="E80" i="7" s="1"/>
  <c r="E68" i="7" a="1"/>
  <c r="E68" i="7" s="1"/>
  <c r="A92" i="5"/>
  <c r="A93" i="5" s="1"/>
  <c r="A94" i="5" s="1"/>
  <c r="A95" i="5" s="1"/>
  <c r="A96" i="5" s="1"/>
  <c r="A97" i="5" s="1"/>
  <c r="A98" i="5" s="1"/>
  <c r="A99" i="5" s="1"/>
  <c r="A100" i="5" s="1"/>
  <c r="D91" i="5"/>
  <c r="E91" i="5"/>
  <c r="A164" i="10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F24" i="8"/>
  <c r="E199" i="7" s="1"/>
  <c r="E200" i="7" s="1" a="1"/>
  <c r="E200" i="7" s="1"/>
  <c r="D24" i="6"/>
  <c r="F25" i="6"/>
  <c r="F24" i="6"/>
  <c r="F14" i="6"/>
  <c r="E188" i="7" l="1" a="1"/>
  <c r="E188" i="7" s="1"/>
  <c r="D188" i="7"/>
  <c r="E80" i="5" a="1"/>
  <c r="E80" i="5" s="1"/>
  <c r="D80" i="5" a="1"/>
  <c r="D80" i="5" s="1"/>
  <c r="A176" i="10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01" i="5"/>
  <c r="A102" i="5" s="1"/>
  <c r="A103" i="5" s="1"/>
  <c r="A104" i="5" l="1"/>
  <c r="A105" i="5" s="1"/>
  <c r="D103" i="5"/>
  <c r="D92" i="5" s="1" a="1"/>
  <c r="D92" i="5" s="1"/>
  <c r="E103" i="5"/>
  <c r="E92" i="5" s="1" a="1"/>
  <c r="E92" i="5" s="1"/>
  <c r="A188" i="10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106" i="5"/>
  <c r="A107" i="5" s="1"/>
  <c r="A108" i="5" s="1"/>
  <c r="A109" i="5" s="1"/>
  <c r="A110" i="5" s="1"/>
  <c r="A111" i="5" s="1"/>
  <c r="A112" i="5" s="1"/>
  <c r="A200" i="10" l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113" i="5"/>
  <c r="A114" i="5" s="1"/>
  <c r="A115" i="5" s="1"/>
  <c r="A116" i="5" l="1"/>
  <c r="A117" i="5" s="1"/>
  <c r="E115" i="5"/>
  <c r="D115" i="5"/>
  <c r="A212" i="10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118" i="5"/>
  <c r="A119" i="5" s="1"/>
  <c r="A120" i="5" s="1"/>
  <c r="A121" i="5" s="1"/>
  <c r="A122" i="5" s="1"/>
  <c r="A123" i="5" s="1"/>
  <c r="A124" i="5" s="1"/>
  <c r="E104" i="5" l="1" a="1"/>
  <c r="E104" i="5" s="1"/>
  <c r="D104" i="5" a="1"/>
  <c r="A224" i="10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125" i="5"/>
  <c r="A126" i="5" s="1"/>
  <c r="A127" i="5" s="1"/>
  <c r="D104" i="5" l="1"/>
  <c r="A128" i="5"/>
  <c r="A129" i="5" s="1"/>
  <c r="E127" i="5"/>
  <c r="D127" i="5"/>
  <c r="A236" i="10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130" i="5"/>
  <c r="A131" i="5" s="1"/>
  <c r="A132" i="5" s="1"/>
  <c r="A133" i="5" s="1"/>
  <c r="A134" i="5" s="1"/>
  <c r="A135" i="5" s="1"/>
  <c r="A136" i="5" s="1"/>
  <c r="E116" i="5" l="1" a="1"/>
  <c r="E116" i="5" s="1"/>
  <c r="D116" i="5" a="1"/>
  <c r="D116" i="5" s="1"/>
  <c r="A137" i="5"/>
  <c r="A138" i="5" s="1"/>
  <c r="A139" i="5" s="1"/>
  <c r="A140" i="5" l="1"/>
  <c r="A141" i="5" s="1"/>
  <c r="A142" i="5" s="1"/>
  <c r="A143" i="5" s="1"/>
  <c r="A144" i="5" s="1"/>
  <c r="A145" i="5" s="1"/>
  <c r="A146" i="5" s="1"/>
  <c r="A147" i="5" s="1"/>
  <c r="A148" i="5" s="1"/>
  <c r="D139" i="5"/>
  <c r="E139" i="5"/>
  <c r="E128" i="5" l="1" a="1"/>
  <c r="E128" i="5" s="1"/>
  <c r="D128" i="5" a="1"/>
  <c r="D128" i="5" s="1"/>
  <c r="A149" i="5"/>
  <c r="A150" i="5" s="1"/>
  <c r="A151" i="5" s="1"/>
  <c r="A152" i="5" l="1"/>
  <c r="A153" i="5" s="1"/>
  <c r="A154" i="5" s="1"/>
  <c r="A155" i="5" s="1"/>
  <c r="A156" i="5" s="1"/>
  <c r="A157" i="5" s="1"/>
  <c r="A158" i="5" s="1"/>
  <c r="A159" i="5" s="1"/>
  <c r="A160" i="5" s="1"/>
  <c r="D151" i="5"/>
  <c r="E151" i="5"/>
  <c r="E140" i="5" l="1" a="1"/>
  <c r="E140" i="5" s="1"/>
  <c r="D140" i="5" a="1"/>
  <c r="D140" i="5" s="1"/>
  <c r="A161" i="5"/>
  <c r="A162" i="5" s="1"/>
  <c r="A163" i="5" s="1"/>
  <c r="A164" i="5" l="1"/>
  <c r="A165" i="5" s="1"/>
  <c r="D163" i="5"/>
  <c r="E163" i="5"/>
  <c r="A166" i="5"/>
  <c r="A167" i="5" s="1"/>
  <c r="A168" i="5" s="1"/>
  <c r="A169" i="5" s="1"/>
  <c r="A170" i="5" s="1"/>
  <c r="A171" i="5" s="1"/>
  <c r="A172" i="5" s="1"/>
  <c r="E152" i="5" l="1" a="1"/>
  <c r="E152" i="5" s="1"/>
  <c r="D152" i="5" a="1"/>
  <c r="D152" i="5" s="1"/>
  <c r="A173" i="5"/>
  <c r="A174" i="5" s="1"/>
  <c r="A175" i="5" s="1"/>
  <c r="A176" i="5" l="1"/>
  <c r="A177" i="5" s="1"/>
  <c r="A178" i="5" s="1"/>
  <c r="A179" i="5" s="1"/>
  <c r="A180" i="5" s="1"/>
  <c r="A181" i="5" s="1"/>
  <c r="A182" i="5" s="1"/>
  <c r="A183" i="5" s="1"/>
  <c r="A184" i="5" s="1"/>
  <c r="E175" i="5"/>
  <c r="D175" i="5"/>
  <c r="D164" i="5" l="1" a="1"/>
  <c r="D164" i="5" s="1"/>
  <c r="E164" i="5" a="1"/>
  <c r="E164" i="5" s="1"/>
  <c r="A185" i="5"/>
  <c r="A186" i="5" s="1"/>
  <c r="A187" i="5" s="1"/>
  <c r="A188" i="5" l="1"/>
  <c r="A189" i="5" s="1"/>
  <c r="A190" i="5" s="1"/>
  <c r="A191" i="5" s="1"/>
  <c r="A192" i="5" s="1"/>
  <c r="A193" i="5" s="1"/>
  <c r="A194" i="5" s="1"/>
  <c r="A195" i="5" s="1"/>
  <c r="A196" i="5" s="1"/>
  <c r="D187" i="5"/>
  <c r="E187" i="5"/>
  <c r="E176" i="5" l="1" a="1"/>
  <c r="E176" i="5" s="1"/>
  <c r="D176" i="5" a="1"/>
  <c r="D176" i="5" s="1"/>
  <c r="A197" i="5"/>
  <c r="A198" i="5" s="1"/>
  <c r="A199" i="5" s="1"/>
  <c r="A200" i="5" l="1"/>
  <c r="A201" i="5" s="1"/>
  <c r="A202" i="5" s="1"/>
  <c r="A203" i="5" s="1"/>
  <c r="A204" i="5" s="1"/>
  <c r="A205" i="5" s="1"/>
  <c r="A206" i="5" s="1"/>
  <c r="A207" i="5" s="1"/>
  <c r="A208" i="5" s="1"/>
  <c r="D199" i="5"/>
  <c r="E199" i="5"/>
  <c r="E188" i="5" l="1" a="1"/>
  <c r="E188" i="5" s="1"/>
  <c r="D188" i="5" a="1"/>
  <c r="D188" i="5" s="1"/>
  <c r="A209" i="5"/>
  <c r="A210" i="5" s="1"/>
  <c r="A211" i="5" s="1"/>
  <c r="A212" i="5" l="1"/>
  <c r="A213" i="5" s="1"/>
  <c r="A214" i="5" s="1"/>
  <c r="A215" i="5" s="1"/>
  <c r="A216" i="5" s="1"/>
  <c r="A217" i="5" s="1"/>
  <c r="A218" i="5" s="1"/>
  <c r="A219" i="5" s="1"/>
  <c r="A220" i="5" s="1"/>
  <c r="E211" i="5"/>
  <c r="D211" i="5"/>
  <c r="D200" i="5" l="1" a="1"/>
  <c r="D200" i="5" s="1"/>
  <c r="E200" i="5" a="1"/>
  <c r="E200" i="5" s="1"/>
  <c r="A221" i="5"/>
  <c r="A222" i="5" s="1"/>
  <c r="A223" i="5" s="1"/>
  <c r="A224" i="5" l="1"/>
  <c r="A225" i="5" s="1"/>
  <c r="E223" i="5"/>
  <c r="D223" i="5"/>
  <c r="A226" i="5"/>
  <c r="A227" i="5" s="1"/>
  <c r="A228" i="5" s="1"/>
  <c r="A229" i="5" s="1"/>
  <c r="A230" i="5" s="1"/>
  <c r="A231" i="5" s="1"/>
  <c r="A232" i="5" s="1"/>
  <c r="A233" i="5" s="1"/>
  <c r="E212" i="5" l="1" a="1"/>
  <c r="E212" i="5" s="1"/>
  <c r="D212" i="5" a="1"/>
  <c r="D212" i="5" s="1"/>
  <c r="A234" i="5"/>
  <c r="A235" i="5" s="1"/>
  <c r="A236" i="5" l="1"/>
  <c r="A237" i="5" s="1"/>
  <c r="E235" i="5"/>
  <c r="D235" i="5"/>
  <c r="D224" i="5" s="1" a="1"/>
  <c r="D224" i="5" s="1"/>
  <c r="A238" i="5"/>
  <c r="A239" i="5" s="1"/>
  <c r="A240" i="5" s="1"/>
  <c r="A241" i="5" s="1"/>
  <c r="A242" i="5" s="1"/>
  <c r="A243" i="5" s="1"/>
  <c r="A244" i="5" s="1"/>
  <c r="E224" i="5" l="1" a="1"/>
  <c r="E224" i="5" s="1"/>
  <c r="A245" i="5"/>
  <c r="A246" i="5" s="1"/>
  <c r="A247" i="5" s="1"/>
  <c r="D247" i="5" l="1"/>
  <c r="D236" i="5" s="1" a="1"/>
  <c r="D236" i="5" s="1"/>
  <c r="E247" i="5"/>
  <c r="E236" i="5" s="1" a="1"/>
  <c r="E236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Hofstetter</author>
  </authors>
  <commentList>
    <comment ref="B10" authorId="0" shapeId="0" xr:uid="{D874C178-3110-413B-88EA-5EA07BD95E9E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aus Text mach Zahl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Hofstetter</author>
  </authors>
  <commentList>
    <comment ref="B2" authorId="0" shapeId="0" xr:uid="{B163A64D-96FB-42F2-9912-96CE11D7D8F0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Schweiz. Statistik der erneuerbaren Energien
Figur 1.5
https://www.bfe.admin.ch/bfe/de/home/versorgung/statistik-und-geodaten/energiestatistiken/teilstatistiken.html
</t>
        </r>
      </text>
    </comment>
    <comment ref="A15" authorId="0" shapeId="0" xr:uid="{3BAE06E4-4FC5-40A3-A61B-B43D9D9A11FF}">
      <text>
        <r>
          <rPr>
            <b/>
            <sz val="9"/>
            <color indexed="81"/>
            <rFont val="Segoe UI"/>
            <charset val="1"/>
          </rPr>
          <t>Jörg Hofstetter:</t>
        </r>
        <r>
          <rPr>
            <sz val="9"/>
            <color indexed="81"/>
            <rFont val="Segoe UI"/>
            <charset val="1"/>
          </rPr>
          <t xml:space="preserve">
Workarounf für richtige Darstellung des Korridors, siehe Doku. 
ACHTUNG: Sollten die Ist-Werte über das Jahr 2019/2020 nue eingetragen werden, muss man hier aufpassen!
</t>
        </r>
      </text>
    </comment>
    <comment ref="D31" authorId="0" shapeId="0" xr:uid="{24529E4B-08D4-4742-8A43-B6AEED159C05}">
      <text>
        <r>
          <rPr>
            <b/>
            <sz val="9"/>
            <color indexed="81"/>
            <rFont val="Segoe UI"/>
            <charset val="1"/>
          </rPr>
          <t>Jörg Hofstetter:</t>
        </r>
        <r>
          <rPr>
            <sz val="9"/>
            <color indexed="81"/>
            <rFont val="Segoe UI"/>
            <charset val="1"/>
          </rPr>
          <t xml:space="preserve">
wert 2020/30*15, da von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Hofstetter</author>
  </authors>
  <commentList>
    <comment ref="C5" authorId="0" shapeId="0" xr:uid="{E8AA31E8-EB75-4A59-B4A5-074ECFD172FD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Die Messwerte scheinen jährlich auch rückwärts geändert zu werden -&gt; Idealerweise jeweils die ganze Splate ersetzen -&gt;aktuelle View auf die Historie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Hofstetter</author>
  </authors>
  <commentList>
    <comment ref="F8" authorId="0" shapeId="0" xr:uid="{F69530D4-F703-4BEB-8B69-CA38147D3D58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in Zelle oberhalb wir eine minimale Breite für die Sichtbarkkeit definiert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Hofstetter</author>
  </authors>
  <commentList>
    <comment ref="B8" authorId="0" shapeId="0" xr:uid="{4911DB4D-79EE-498C-9B9B-65344525EB1F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Werte gelten jeweils </t>
        </r>
      </text>
    </comment>
    <comment ref="F8" authorId="0" shapeId="0" xr:uid="{DE3707A7-458D-451C-AE9A-073D81288F3A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in Zelle oberhalb wir eine minimale Breite für die Sichtbarkkeit definiert
</t>
        </r>
      </text>
    </comment>
    <comment ref="C13" authorId="0" shapeId="0" xr:uid="{7D2B79AF-B4A1-4689-993F-BC317C35E189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Gel=Eckerte, rest interpoliert</t>
        </r>
      </text>
    </comment>
    <comment ref="C23" authorId="0" shapeId="0" xr:uid="{9D358651-E899-46CF-ADE2-8721B8B0A1CC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Eckwerte, andere Werte linear interpoliert
</t>
        </r>
      </text>
    </comment>
    <comment ref="C28" authorId="0" shapeId="0" xr:uid="{24E07FA6-D693-4471-A799-8E3F807AB7E6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Ziel Erneuerbare 2035: 35 TWh, PV-Anteil anhand "Bedarf an Energiespeichern", BfE, S.25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Hofstetter</author>
  </authors>
  <commentList>
    <comment ref="B1" authorId="0" shapeId="0" xr:uid="{40221D1E-69E0-4F6F-BC71-A1206B227E0B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Werte gelten jeweils </t>
        </r>
      </text>
    </comment>
    <comment ref="F1" authorId="0" shapeId="0" xr:uid="{19C85F61-E60A-4ECD-9392-FE45D1822B39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in Zelle oberhalb wir eine minimale Breite für die Sichtbarkkeit definiert
</t>
        </r>
      </text>
    </comment>
    <comment ref="C6" authorId="0" shapeId="0" xr:uid="{FC929755-E73D-462C-A4C9-C137978AE525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Gelb=Eckwerte, R
est interpoliert</t>
        </r>
      </text>
    </comment>
    <comment ref="C16" authorId="0" shapeId="0" xr:uid="{2166AAB0-74FE-4E0E-BE11-7F36F330051C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Eckwerte, andere Werte linear interpoliert
</t>
        </r>
      </text>
    </comment>
    <comment ref="C21" authorId="0" shapeId="0" xr:uid="{FD22F337-3E68-413A-8A53-7C19EB4CB61B}">
      <text>
        <r>
          <rPr>
            <b/>
            <sz val="9"/>
            <color indexed="81"/>
            <rFont val="Segoe UI"/>
            <family val="2"/>
          </rPr>
          <t>Jörg Hofstetter:</t>
        </r>
        <r>
          <rPr>
            <sz val="9"/>
            <color indexed="81"/>
            <rFont val="Segoe UI"/>
            <family val="2"/>
          </rPr>
          <t xml:space="preserve">
Ziel Erneuerbare 2035: 35 TWh, PV-Anteil anhand "Bedarf an Energiespeichern", BfE, S.25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<sst xmlns="http://schemas.openxmlformats.org/spreadsheetml/2006/main" count="114" uniqueCount="83">
  <si>
    <t>Jahr</t>
  </si>
  <si>
    <t>Spanne</t>
  </si>
  <si>
    <t>Gleit. Mittelwert 12 Monate</t>
  </si>
  <si>
    <t>x</t>
  </si>
  <si>
    <t>Datum</t>
  </si>
  <si>
    <t>PV Produktion</t>
  </si>
  <si>
    <t xml:space="preserve">Korridor: siehe Koridor </t>
  </si>
  <si>
    <t>Letzztes Update</t>
  </si>
  <si>
    <t>Bemerkungen:</t>
  </si>
  <si>
    <t xml:space="preserve">Spanne </t>
  </si>
  <si>
    <t xml:space="preserve">Untere Grenze </t>
  </si>
  <si>
    <t>Quelle Solarproduktion: Swiss Energy Charts</t>
  </si>
  <si>
    <t>Quelle Szenario 1: Axpo Power Switcher, Szenario Grossen, 2025</t>
  </si>
  <si>
    <t>Quelle Szenario 2: Ziele des Bundesrates, Stromgesetz, Studie zu Speicher mit Vorgaben vom BfE für PV Anteile</t>
  </si>
  <si>
    <t>Letzztes Update:</t>
  </si>
  <si>
    <t>PV-Korridor (für die Darstellung)</t>
  </si>
  <si>
    <t>E-Mobilität: %-Anteil der in Verkehr gesetzten Personenwagen</t>
  </si>
  <si>
    <t>Bemerkungen: Erster Wertesatz wurde anhand von BfS Datenbank erstellt, Check mit obiger Tabelle</t>
  </si>
  <si>
    <t>Anteil in % Verkaufter E-Fahrzeuge</t>
  </si>
  <si>
    <t xml:space="preserve">Quelle Szenario 1: </t>
  </si>
  <si>
    <t xml:space="preserve">Quelle Szenario 2: </t>
  </si>
  <si>
    <t>Bemerkungen: Die Zielwerte gelten für Ende Jahr</t>
  </si>
  <si>
    <t>GleitenderMittelwert 12 Mt.</t>
  </si>
  <si>
    <t>Szenario 1: Grossen [TWh]</t>
  </si>
  <si>
    <t>Szenario 2: Bund [TWh]</t>
  </si>
  <si>
    <t>Untere Grenze 
= Minimum [TWh]</t>
  </si>
  <si>
    <t xml:space="preserve">Obere Grenze 
= Maximum [TWh] </t>
  </si>
  <si>
    <t>Spanne = Differenz[TWh]</t>
  </si>
  <si>
    <t>Summe Ist 2024</t>
  </si>
  <si>
    <t>Summe Ist 2024 Gl. Mittelwert</t>
  </si>
  <si>
    <t>Timelag-Erfassung Gleitender Mittelwert anhand 2024:</t>
  </si>
  <si>
    <t>Summe Ist 2024  +6Mt Gl Mitttelwert</t>
  </si>
  <si>
    <t>Summe Ist 2024  +3Mt Gl Mitttelwert</t>
  </si>
  <si>
    <t>Summe Ist 2024 +4Mt Gl Mitttelwert</t>
  </si>
  <si>
    <t>Summe Ist 2024 +5Mtg Gl. Mittelwert</t>
  </si>
  <si>
    <t>Differenz</t>
  </si>
  <si>
    <t>Summe Ist  Gl. Mittelwert</t>
  </si>
  <si>
    <t>Summe Ist   +3Mt Gl Mitttelwert</t>
  </si>
  <si>
    <t>Summe Ist  +4Mt Gl Mitttelwert</t>
  </si>
  <si>
    <t>Summe Ist +5Mtg Gl. Mittelwert</t>
  </si>
  <si>
    <t>Timelag-Erfassung Gleitender Mittelwert anhand 2020</t>
  </si>
  <si>
    <t>Summe  Ist Originalmesswerte</t>
  </si>
  <si>
    <t>Optimal 4 Monate</t>
  </si>
  <si>
    <t>Wind Produktion</t>
  </si>
  <si>
    <t>Windproduktion in GW</t>
  </si>
  <si>
    <t>Solarproduktion in GWh</t>
  </si>
  <si>
    <t>Optimal: 4 Monate</t>
  </si>
  <si>
    <t>Letztes Update:</t>
  </si>
  <si>
    <t>Szenario 2: Nordmann [TWh]</t>
  </si>
  <si>
    <t>Erneuerbare Wärme</t>
  </si>
  <si>
    <t xml:space="preserve">Quelle: </t>
  </si>
  <si>
    <t>Ist.Werte:</t>
  </si>
  <si>
    <t>https://www.bfe.admin.ch/bfe/de/home/versorgung/statistik-und-geodaten/energiestatistiken/teilstatistiken.html</t>
  </si>
  <si>
    <t>Spanne TWh</t>
  </si>
  <si>
    <t>Umrechnungsfaktor PJ -&gt; GWh</t>
  </si>
  <si>
    <t>Untere Grenze %</t>
  </si>
  <si>
    <t>Obere Grenze %</t>
  </si>
  <si>
    <t>Spanne %</t>
  </si>
  <si>
    <t>https://www.bfs.admin.ch/bfs/de/home/statistiken/mobilitaet-verkehr/verkehrsinfrastruktur-fahrzeuge/fahrzeuge/strassen-neu-inverkehrsetzungen.html</t>
  </si>
  <si>
    <t>Untere Grenze TWh / -5%</t>
  </si>
  <si>
    <t>Obere Grenze TWh, +5%</t>
  </si>
  <si>
    <t>Rot</t>
  </si>
  <si>
    <t>orange</t>
  </si>
  <si>
    <t>HotSpots</t>
  </si>
  <si>
    <t>Hot-Spots</t>
  </si>
  <si>
    <t>Wärme fossil Ist [PJ]</t>
  </si>
  <si>
    <t>Wärme Fossil Ist [TWh]</t>
  </si>
  <si>
    <t>Absenk-Szenario  TWh</t>
  </si>
  <si>
    <t>Grün</t>
  </si>
  <si>
    <t>Schweizerische Statistik der erneuerbaren Energien Abbildung 1.5</t>
  </si>
  <si>
    <t>Setzt sich zusammen: aus Effizienzsteigerung (z.B. Wärmedämmujng) und Ersatz fossiler Wärmequellen</t>
  </si>
  <si>
    <t>Emission Treibhausgase Produktion</t>
  </si>
  <si>
    <t>Quelle:</t>
  </si>
  <si>
    <t xml:space="preserve">Korridor: </t>
  </si>
  <si>
    <t>Reduktionsziele gegenüber 1990</t>
  </si>
  <si>
    <t>Treibhausgase Mio T (ohne lulucf)</t>
  </si>
  <si>
    <t>Dick eingerahmt als ZAHLEN in spezielles Arbeitsblattkopieren und dann exportieren</t>
  </si>
  <si>
    <t>13.4.2023</t>
  </si>
  <si>
    <t>Siehe pdf-Dokument "Kenngrössen zur Entwicklung der Treibhausgasemissionen, Tabelle: nach Sektoren (Tabe. 2-1) (in Adobe öffnen, mehrere Jahre -&gt; ALT+Shift -&gt; Spalten), LULUCF aus entsprechendem EXCEL (Entwicklung der Treibhausgas….)</t>
  </si>
  <si>
    <t>https://www.bafu.admin.ch/de/treibhausgasinventar</t>
  </si>
  <si>
    <t>Wachstumsrate PV: p. Monat</t>
  </si>
  <si>
    <t>Szenario 1: we_2_init: 0.27</t>
  </si>
  <si>
    <t>Szenario 2: we_2_init: 0.3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</si>
</sst>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 applyBorder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1" fontId="0" fillId="0" borderId="0" xfId="0" applyNumberFormat="1"/>
    <xf numFmtId="0" fontId="2" fillId="0" borderId="0" xfId="1"/>
    <xf numFmtId="2" fontId="0" fillId="0" borderId="0" xfId="0" applyNumberFormat="1"/>
    <xf numFmtId="2" fontId="0" fillId="2" borderId="0" xfId="0" applyNumberFormat="1" applyFill="1"/>
    <xf numFmtId="14" fontId="0" fillId="0" borderId="0" xfId="0" applyNumberFormat="1"/>
    <xf numFmtId="14" fontId="0" fillId="0" borderId="0" xfId="0" applyNumberFormat="1" applyAlignment="1">
      <alignment textRotation="45"/>
    </xf>
    <xf numFmtId="2" fontId="0" fillId="0" borderId="0" xfId="0" applyNumberFormat="1" applyAlignment="1">
      <alignment textRotation="45"/>
    </xf>
    <xf numFmtId="0" fontId="0" fillId="0" borderId="0" xfId="0" applyAlignment="1">
      <alignment textRotation="45"/>
    </xf>
    <xf numFmtId="14" fontId="1" fillId="0" borderId="0" xfId="0" applyNumberFormat="1" applyFont="1"/>
    <xf numFmtId="0" fontId="0" fillId="4" borderId="0" xfId="0" applyFill="1" applyAlignment="1">
      <alignment textRotation="45"/>
    </xf>
    <xf numFmtId="2" fontId="0" fillId="4" borderId="0" xfId="0" applyNumberFormat="1" applyFill="1" applyAlignment="1">
      <alignment textRotation="45"/>
    </xf>
    <xf numFmtId="10" fontId="0" fillId="0" borderId="0" xfId="0" applyNumberFormat="1"/>
    <xf numFmtId="10" fontId="0" fillId="2" borderId="0" xfId="0" applyNumberFormat="1" applyFill="1"/>
    <xf numFmtId="10" fontId="0" fillId="0" borderId="0" xfId="0" applyNumberFormat="1" applyAlignment="1">
      <alignment textRotation="45"/>
    </xf>
    <xf numFmtId="0" fontId="0" fillId="4" borderId="0" xfId="0" applyFill="1" applyAlignment="1">
      <alignment textRotation="45" wrapText="1"/>
    </xf>
    <xf numFmtId="2" fontId="0" fillId="0" borderId="0" xfId="0" applyNumberFormat="1" applyAlignment="1">
      <alignment textRotation="45" wrapText="1"/>
    </xf>
    <xf numFmtId="2" fontId="0" fillId="5" borderId="0" xfId="0" applyNumberFormat="1" applyFill="1"/>
    <xf numFmtId="0" fontId="0" fillId="2" borderId="1" xfId="0" applyFill="1" applyBorder="1" applyAlignment="1">
      <alignment textRotation="45"/>
    </xf>
    <xf numFmtId="2" fontId="2" fillId="0" borderId="0" xfId="1" applyNumberFormat="1"/>
    <xf numFmtId="2" fontId="0" fillId="0" borderId="1" xfId="0" applyNumberFormat="1" applyBorder="1" applyAlignment="1">
      <alignment textRotation="45"/>
    </xf>
    <xf numFmtId="2" fontId="0" fillId="7" borderId="1" xfId="0" applyNumberFormat="1" applyFill="1" applyBorder="1" applyAlignment="1">
      <alignment textRotation="45"/>
    </xf>
    <xf numFmtId="14" fontId="0" fillId="0" borderId="1" xfId="0" applyNumberFormat="1" applyBorder="1" applyAlignment="1">
      <alignment textRotation="45"/>
    </xf>
    <xf numFmtId="14" fontId="0" fillId="6" borderId="2" xfId="0" applyNumberFormat="1" applyFill="1" applyBorder="1"/>
    <xf numFmtId="14" fontId="0" fillId="5" borderId="0" xfId="0" applyNumberFormat="1" applyFill="1"/>
    <xf numFmtId="1" fontId="0" fillId="3" borderId="3" xfId="0" applyNumberFormat="1" applyFill="1" applyBorder="1"/>
    <xf numFmtId="1" fontId="0" fillId="6" borderId="3" xfId="0" applyNumberFormat="1" applyFill="1" applyBorder="1"/>
    <xf numFmtId="0" fontId="0" fillId="3" borderId="3" xfId="0" applyFill="1" applyBorder="1"/>
    <xf numFmtId="1" fontId="0" fillId="3" borderId="4" xfId="0" applyNumberFormat="1" applyFill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Anteil E-Autos in % der Inverkehrsetzung der Personenwagen 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CH"/>
        </a:p>
      </c:txPr>
    </c:title>
    <c:autoTitleDeleted val="0"/>
    <c:plotArea>
      <c:layout>
        <c:manualLayout>
          <c:layoutTarget val="inner"/>
          <c:xMode val="edge"/>
          <c:yMode val="edge"/>
          <c:x val="0.11380813035713447"/>
          <c:y val="0.13656904990009755"/>
          <c:w val="0.85759361085450914"/>
          <c:h val="0.56462174439733492"/>
        </c:manualLayout>
      </c:layout>
      <c:areaChart>
        <c:grouping val="stacked"/>
        <c:varyColors val="0"/>
        <c:ser>
          <c:idx val="1"/>
          <c:order val="2"/>
          <c:tx>
            <c:v>UntereGrenze</c:v>
          </c:tx>
          <c:spPr>
            <a:noFill/>
            <a:ln>
              <a:noFill/>
            </a:ln>
            <a:effectLst/>
          </c:spPr>
          <c:cat>
            <c:numRef>
              <c:f>'E-Mobilität'!$A$10:$A$249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  <c:pt idx="238">
                  <c:v>49614</c:v>
                </c:pt>
                <c:pt idx="239">
                  <c:v>49644</c:v>
                </c:pt>
              </c:numCache>
            </c:numRef>
          </c:cat>
          <c:val>
            <c:numRef>
              <c:f>'E-Mobilität'!$D$10:$D$249</c:f>
              <c:numCache>
                <c:formatCode>0.00%</c:formatCode>
                <c:ptCount val="240"/>
                <c:pt idx="57">
                  <c:v>3.8221155103319998E-2</c:v>
                </c:pt>
                <c:pt idx="58">
                  <c:v>3.9314253735291516E-2</c:v>
                </c:pt>
                <c:pt idx="59">
                  <c:v>4.0372091121070319E-2</c:v>
                </c:pt>
                <c:pt idx="60">
                  <c:v>4.1465189753041809E-2</c:v>
                </c:pt>
                <c:pt idx="61">
                  <c:v>4.2558288385013521E-2</c:v>
                </c:pt>
                <c:pt idx="62">
                  <c:v>4.3545603278406952E-2</c:v>
                </c:pt>
                <c:pt idx="63">
                  <c:v>4.4638701910378664E-2</c:v>
                </c:pt>
                <c:pt idx="64">
                  <c:v>4.5696539296157468E-2</c:v>
                </c:pt>
                <c:pt idx="65">
                  <c:v>4.6789637928128958E-2</c:v>
                </c:pt>
                <c:pt idx="66">
                  <c:v>4.7847475313907983E-2</c:v>
                </c:pt>
                <c:pt idx="67">
                  <c:v>4.8940573945879473E-2</c:v>
                </c:pt>
                <c:pt idx="68">
                  <c:v>5.0033672577850963E-2</c:v>
                </c:pt>
                <c:pt idx="69">
                  <c:v>5.1091509963630002E-2</c:v>
                </c:pt>
                <c:pt idx="70">
                  <c:v>5.2528497358770743E-2</c:v>
                </c:pt>
                <c:pt idx="71">
                  <c:v>5.3919130321810282E-2</c:v>
                </c:pt>
                <c:pt idx="72">
                  <c:v>5.5356117716951037E-2</c:v>
                </c:pt>
                <c:pt idx="73">
                  <c:v>5.6793105112091791E-2</c:v>
                </c:pt>
                <c:pt idx="74">
                  <c:v>5.8091029210928458E-2</c:v>
                </c:pt>
                <c:pt idx="75">
                  <c:v>5.9528016606069212E-2</c:v>
                </c:pt>
                <c:pt idx="76">
                  <c:v>6.0918649569108752E-2</c:v>
                </c:pt>
                <c:pt idx="77">
                  <c:v>6.2355636964249506E-2</c:v>
                </c:pt>
                <c:pt idx="78">
                  <c:v>6.3746269927289045E-2</c:v>
                </c:pt>
                <c:pt idx="79">
                  <c:v>6.51832573224298E-2</c:v>
                </c:pt>
                <c:pt idx="80">
                  <c:v>6.6620244717570554E-2</c:v>
                </c:pt>
                <c:pt idx="81">
                  <c:v>6.8010877680609996E-2</c:v>
                </c:pt>
                <c:pt idx="82">
                  <c:v>6.9903662268102629E-2</c:v>
                </c:pt>
                <c:pt idx="83">
                  <c:v>7.1735389288256624E-2</c:v>
                </c:pt>
                <c:pt idx="84">
                  <c:v>7.3628173875749159E-2</c:v>
                </c:pt>
                <c:pt idx="85">
                  <c:v>7.5520958463241694E-2</c:v>
                </c:pt>
                <c:pt idx="86">
                  <c:v>7.7230570348718608E-2</c:v>
                </c:pt>
                <c:pt idx="87">
                  <c:v>7.9123354936211143E-2</c:v>
                </c:pt>
                <c:pt idx="88">
                  <c:v>8.0955081956365138E-2</c:v>
                </c:pt>
                <c:pt idx="89">
                  <c:v>8.2847866543857673E-2</c:v>
                </c:pt>
                <c:pt idx="90">
                  <c:v>8.4679593564011668E-2</c:v>
                </c:pt>
                <c:pt idx="91">
                  <c:v>8.6572378151504203E-2</c:v>
                </c:pt>
                <c:pt idx="92">
                  <c:v>8.8465162738996295E-2</c:v>
                </c:pt>
                <c:pt idx="93">
                  <c:v>9.0296889759149998E-2</c:v>
                </c:pt>
                <c:pt idx="94">
                  <c:v>9.27789780236985E-2</c:v>
                </c:pt>
                <c:pt idx="95">
                  <c:v>9.518099892487486E-2</c:v>
                </c:pt>
                <c:pt idx="96">
                  <c:v>9.7663087189423514E-2</c:v>
                </c:pt>
                <c:pt idx="97">
                  <c:v>0.10014517545397217</c:v>
                </c:pt>
                <c:pt idx="98">
                  <c:v>0.10246712899177579</c:v>
                </c:pt>
                <c:pt idx="99">
                  <c:v>0.10494921725632489</c:v>
                </c:pt>
                <c:pt idx="100">
                  <c:v>0.10735123815750081</c:v>
                </c:pt>
                <c:pt idx="101">
                  <c:v>0.1098333264220499</c:v>
                </c:pt>
                <c:pt idx="102">
                  <c:v>0.11223534732322582</c:v>
                </c:pt>
                <c:pt idx="103">
                  <c:v>0.11471743558777492</c:v>
                </c:pt>
                <c:pt idx="104">
                  <c:v>0.11719952385232357</c:v>
                </c:pt>
                <c:pt idx="105">
                  <c:v>0.1196015447535</c:v>
                </c:pt>
                <c:pt idx="106">
                  <c:v>0.12286133527723031</c:v>
                </c:pt>
                <c:pt idx="107">
                  <c:v>0.12601597126793695</c:v>
                </c:pt>
                <c:pt idx="108">
                  <c:v>0.12927576179166778</c:v>
                </c:pt>
                <c:pt idx="109">
                  <c:v>0.1325355523153986</c:v>
                </c:pt>
                <c:pt idx="110">
                  <c:v>0.13547987924005778</c:v>
                </c:pt>
                <c:pt idx="111">
                  <c:v>0.1387396697637886</c:v>
                </c:pt>
                <c:pt idx="112">
                  <c:v>0.14189430575449524</c:v>
                </c:pt>
                <c:pt idx="113">
                  <c:v>0.14515409627822518</c:v>
                </c:pt>
                <c:pt idx="114">
                  <c:v>0.14830873226893271</c:v>
                </c:pt>
                <c:pt idx="115">
                  <c:v>0.15156852279266264</c:v>
                </c:pt>
                <c:pt idx="116">
                  <c:v>0.15482831331639346</c:v>
                </c:pt>
                <c:pt idx="117">
                  <c:v>0.1579829493071</c:v>
                </c:pt>
                <c:pt idx="118">
                  <c:v>0.16222712963778108</c:v>
                </c:pt>
                <c:pt idx="119">
                  <c:v>0.16633440092553808</c:v>
                </c:pt>
                <c:pt idx="120">
                  <c:v>0.17057858125621905</c:v>
                </c:pt>
                <c:pt idx="121">
                  <c:v>0.17482276158690002</c:v>
                </c:pt>
                <c:pt idx="122">
                  <c:v>0.17865621478880644</c:v>
                </c:pt>
                <c:pt idx="123">
                  <c:v>0.18290039511948741</c:v>
                </c:pt>
                <c:pt idx="124">
                  <c:v>0.18700766640724353</c:v>
                </c:pt>
                <c:pt idx="125">
                  <c:v>0.19125184673792539</c:v>
                </c:pt>
                <c:pt idx="126">
                  <c:v>0.19535911802568151</c:v>
                </c:pt>
                <c:pt idx="127">
                  <c:v>0.19960329835636248</c:v>
                </c:pt>
                <c:pt idx="128">
                  <c:v>0.20384747868704434</c:v>
                </c:pt>
                <c:pt idx="129">
                  <c:v>0.20795474997480001</c:v>
                </c:pt>
                <c:pt idx="130">
                  <c:v>0.21343554568044265</c:v>
                </c:pt>
                <c:pt idx="131">
                  <c:v>0.21873954152461206</c:v>
                </c:pt>
                <c:pt idx="132">
                  <c:v>0.22422033723025425</c:v>
                </c:pt>
                <c:pt idx="133">
                  <c:v>0.22970113293589645</c:v>
                </c:pt>
                <c:pt idx="134">
                  <c:v>0.23465152905712205</c:v>
                </c:pt>
                <c:pt idx="135">
                  <c:v>0.24013232476276425</c:v>
                </c:pt>
                <c:pt idx="136">
                  <c:v>0.24543632060693366</c:v>
                </c:pt>
                <c:pt idx="137">
                  <c:v>0.25091711631257585</c:v>
                </c:pt>
                <c:pt idx="138">
                  <c:v>0.25622111215674526</c:v>
                </c:pt>
                <c:pt idx="139">
                  <c:v>0.26170190786238745</c:v>
                </c:pt>
                <c:pt idx="140">
                  <c:v>0.26718270356802964</c:v>
                </c:pt>
                <c:pt idx="141">
                  <c:v>0.2724866994122</c:v>
                </c:pt>
                <c:pt idx="142">
                  <c:v>0.27946806888999554</c:v>
                </c:pt>
                <c:pt idx="143">
                  <c:v>0.28622423290076604</c:v>
                </c:pt>
                <c:pt idx="144">
                  <c:v>0.29320560237856164</c:v>
                </c:pt>
                <c:pt idx="145">
                  <c:v>0.30018697185635901</c:v>
                </c:pt>
                <c:pt idx="146">
                  <c:v>0.30671793040010265</c:v>
                </c:pt>
                <c:pt idx="147">
                  <c:v>0.31369929987790002</c:v>
                </c:pt>
                <c:pt idx="148">
                  <c:v>0.32045546388867052</c:v>
                </c:pt>
                <c:pt idx="149">
                  <c:v>0.32743683336646612</c:v>
                </c:pt>
                <c:pt idx="150">
                  <c:v>0.33419299737723662</c:v>
                </c:pt>
                <c:pt idx="151">
                  <c:v>0.34117436685503222</c:v>
                </c:pt>
                <c:pt idx="152">
                  <c:v>0.34815573633282959</c:v>
                </c:pt>
                <c:pt idx="153">
                  <c:v>0.35491190034359998</c:v>
                </c:pt>
                <c:pt idx="154">
                  <c:v>0.36372493065325706</c:v>
                </c:pt>
                <c:pt idx="155">
                  <c:v>0.37225366966260154</c:v>
                </c:pt>
                <c:pt idx="156">
                  <c:v>0.3810666999722585</c:v>
                </c:pt>
                <c:pt idx="157">
                  <c:v>0.38987973028191547</c:v>
                </c:pt>
                <c:pt idx="158">
                  <c:v>0.39783988669063675</c:v>
                </c:pt>
                <c:pt idx="159">
                  <c:v>0.40665291700029371</c:v>
                </c:pt>
                <c:pt idx="160">
                  <c:v>0.41518165600963997</c:v>
                </c:pt>
                <c:pt idx="161">
                  <c:v>0.42399468631929693</c:v>
                </c:pt>
                <c:pt idx="162">
                  <c:v>0.43252342532864141</c:v>
                </c:pt>
                <c:pt idx="163">
                  <c:v>0.44133645563829837</c:v>
                </c:pt>
                <c:pt idx="164">
                  <c:v>0.45014948594795534</c:v>
                </c:pt>
                <c:pt idx="165">
                  <c:v>0.45867822495729998</c:v>
                </c:pt>
                <c:pt idx="166">
                  <c:v>0.46925608118499795</c:v>
                </c:pt>
                <c:pt idx="167">
                  <c:v>0.47949271624405654</c:v>
                </c:pt>
                <c:pt idx="168">
                  <c:v>0.49007057247175467</c:v>
                </c:pt>
                <c:pt idx="169">
                  <c:v>0.50064842869944925</c:v>
                </c:pt>
                <c:pt idx="170">
                  <c:v>0.5102026214212394</c:v>
                </c:pt>
                <c:pt idx="171">
                  <c:v>0.52078047764893398</c:v>
                </c:pt>
                <c:pt idx="172">
                  <c:v>0.53101711270799612</c:v>
                </c:pt>
                <c:pt idx="173">
                  <c:v>0.5415949689356907</c:v>
                </c:pt>
                <c:pt idx="174">
                  <c:v>0.55183160399474929</c:v>
                </c:pt>
                <c:pt idx="175">
                  <c:v>0.56240946022244742</c:v>
                </c:pt>
                <c:pt idx="176">
                  <c:v>0.572987316450142</c:v>
                </c:pt>
                <c:pt idx="177">
                  <c:v>0.58322395150920003</c:v>
                </c:pt>
                <c:pt idx="178">
                  <c:v>0.5918802701879482</c:v>
                </c:pt>
                <c:pt idx="179">
                  <c:v>0.60025735278028591</c:v>
                </c:pt>
                <c:pt idx="180">
                  <c:v>0.60891367145903352</c:v>
                </c:pt>
                <c:pt idx="181">
                  <c:v>0.61756999013778113</c:v>
                </c:pt>
                <c:pt idx="182">
                  <c:v>0.6253886005572955</c:v>
                </c:pt>
                <c:pt idx="183">
                  <c:v>0.63404491923604489</c:v>
                </c:pt>
                <c:pt idx="184">
                  <c:v>0.64242200182838083</c:v>
                </c:pt>
                <c:pt idx="185">
                  <c:v>0.65107832050713021</c:v>
                </c:pt>
                <c:pt idx="186">
                  <c:v>0.65945540309946615</c:v>
                </c:pt>
                <c:pt idx="187">
                  <c:v>0.66811172177821554</c:v>
                </c:pt>
                <c:pt idx="188">
                  <c:v>0.67676804045696315</c:v>
                </c:pt>
                <c:pt idx="189">
                  <c:v>0.68514512304929998</c:v>
                </c:pt>
                <c:pt idx="190">
                  <c:v>0.69573420682278275</c:v>
                </c:pt>
                <c:pt idx="191">
                  <c:v>0.70598170724873377</c:v>
                </c:pt>
                <c:pt idx="192">
                  <c:v>0.71657079102221566</c:v>
                </c:pt>
                <c:pt idx="193">
                  <c:v>0.72715987479569755</c:v>
                </c:pt>
                <c:pt idx="194">
                  <c:v>0.73706579187411769</c:v>
                </c:pt>
                <c:pt idx="195">
                  <c:v>0.74765487564759958</c:v>
                </c:pt>
                <c:pt idx="196">
                  <c:v>0.7579023760735506</c:v>
                </c:pt>
                <c:pt idx="197">
                  <c:v>0.76849145984703249</c:v>
                </c:pt>
                <c:pt idx="198">
                  <c:v>0.7787389602729835</c:v>
                </c:pt>
                <c:pt idx="199">
                  <c:v>0.78932804404646539</c:v>
                </c:pt>
                <c:pt idx="200">
                  <c:v>0.79991712781994728</c:v>
                </c:pt>
                <c:pt idx="201">
                  <c:v>0.81016462824589996</c:v>
                </c:pt>
                <c:pt idx="202">
                  <c:v>0.81943093173057946</c:v>
                </c:pt>
                <c:pt idx="203">
                  <c:v>0.82839832219962339</c:v>
                </c:pt>
                <c:pt idx="204">
                  <c:v>0.837664625684301</c:v>
                </c:pt>
                <c:pt idx="205">
                  <c:v>0.84693092916898038</c:v>
                </c:pt>
                <c:pt idx="206">
                  <c:v>0.8553004936067552</c:v>
                </c:pt>
                <c:pt idx="207">
                  <c:v>0.8645667970914328</c:v>
                </c:pt>
                <c:pt idx="208">
                  <c:v>0.87353418756047674</c:v>
                </c:pt>
                <c:pt idx="209">
                  <c:v>0.88280049104515612</c:v>
                </c:pt>
                <c:pt idx="210">
                  <c:v>0.89176788151420006</c:v>
                </c:pt>
                <c:pt idx="211">
                  <c:v>0.90103418499887766</c:v>
                </c:pt>
                <c:pt idx="212">
                  <c:v>0.91030048848355705</c:v>
                </c:pt>
                <c:pt idx="213">
                  <c:v>0.91926787895259998</c:v>
                </c:pt>
                <c:pt idx="214">
                  <c:v>0.92368064140981421</c:v>
                </c:pt>
                <c:pt idx="215">
                  <c:v>0.92795105669098987</c:v>
                </c:pt>
                <c:pt idx="216">
                  <c:v>0.93236381914820399</c:v>
                </c:pt>
                <c:pt idx="217">
                  <c:v>0.93677658160541899</c:v>
                </c:pt>
                <c:pt idx="218">
                  <c:v>0.94076230253451598</c:v>
                </c:pt>
                <c:pt idx="219">
                  <c:v>0.9451750649917301</c:v>
                </c:pt>
                <c:pt idx="220">
                  <c:v>0.94944548027290576</c:v>
                </c:pt>
                <c:pt idx="221">
                  <c:v>0.95385824273012076</c:v>
                </c:pt>
                <c:pt idx="222">
                  <c:v>0.95812865801129554</c:v>
                </c:pt>
                <c:pt idx="223">
                  <c:v>0.96254142046851054</c:v>
                </c:pt>
                <c:pt idx="224">
                  <c:v>0.96695418292572466</c:v>
                </c:pt>
                <c:pt idx="225">
                  <c:v>0.97122459820689999</c:v>
                </c:pt>
                <c:pt idx="226">
                  <c:v>0.9736685364413824</c:v>
                </c:pt>
                <c:pt idx="227">
                  <c:v>0.97603363795862341</c:v>
                </c:pt>
                <c:pt idx="228">
                  <c:v>0.97847757619310594</c:v>
                </c:pt>
                <c:pt idx="229">
                  <c:v>0.98092151442758846</c:v>
                </c:pt>
                <c:pt idx="230">
                  <c:v>0.98312894251034688</c:v>
                </c:pt>
                <c:pt idx="231">
                  <c:v>0.98557288074482896</c:v>
                </c:pt>
                <c:pt idx="232">
                  <c:v>0.98793798226207041</c:v>
                </c:pt>
                <c:pt idx="233">
                  <c:v>0.99038192049655294</c:v>
                </c:pt>
                <c:pt idx="234">
                  <c:v>0.99274702201379394</c:v>
                </c:pt>
                <c:pt idx="235">
                  <c:v>0.99519096024827647</c:v>
                </c:pt>
                <c:pt idx="236">
                  <c:v>0.99763489848275855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FB-4231-ACA4-6BBC2132ED3F}"/>
            </c:ext>
          </c:extLst>
        </c:ser>
        <c:ser>
          <c:idx val="2"/>
          <c:order val="3"/>
          <c:tx>
            <c:v>Ziel-Korridor</c:v>
          </c:tx>
          <c:spPr>
            <a:solidFill>
              <a:schemeClr val="accent3">
                <a:lumMod val="40000"/>
                <a:lumOff val="60000"/>
              </a:schemeClr>
            </a:solidFill>
            <a:ln>
              <a:solidFill>
                <a:schemeClr val="accent3">
                  <a:lumMod val="40000"/>
                  <a:lumOff val="60000"/>
                </a:schemeClr>
              </a:solidFill>
            </a:ln>
            <a:effectLst/>
          </c:spPr>
          <c:cat>
            <c:numRef>
              <c:f>'E-Mobilität'!$A$10:$A$249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  <c:pt idx="238">
                  <c:v>49614</c:v>
                </c:pt>
                <c:pt idx="239">
                  <c:v>49644</c:v>
                </c:pt>
              </c:numCache>
            </c:numRef>
          </c:cat>
          <c:val>
            <c:numRef>
              <c:f>'E-Mobilität'!$E$10:$E$249</c:f>
              <c:numCache>
                <c:formatCode>0.00%</c:formatCode>
                <c:ptCount val="240"/>
                <c:pt idx="57">
                  <c:v>5.1998960926600002E-3</c:v>
                </c:pt>
                <c:pt idx="58">
                  <c:v>5.4881157729798624E-3</c:v>
                </c:pt>
                <c:pt idx="59">
                  <c:v>5.7670380442571001E-3</c:v>
                </c:pt>
                <c:pt idx="60">
                  <c:v>6.0552577245769346E-3</c:v>
                </c:pt>
                <c:pt idx="61">
                  <c:v>6.343477404896769E-3</c:v>
                </c:pt>
                <c:pt idx="62">
                  <c:v>6.6038048580888686E-3</c:v>
                </c:pt>
                <c:pt idx="63">
                  <c:v>6.8920245384087031E-3</c:v>
                </c:pt>
                <c:pt idx="64">
                  <c:v>7.1709468096859963E-3</c:v>
                </c:pt>
                <c:pt idx="65">
                  <c:v>7.4591664900058308E-3</c:v>
                </c:pt>
                <c:pt idx="66">
                  <c:v>7.7380887612830684E-3</c:v>
                </c:pt>
                <c:pt idx="67">
                  <c:v>8.0263084416029029E-3</c:v>
                </c:pt>
                <c:pt idx="68">
                  <c:v>8.3145281219227374E-3</c:v>
                </c:pt>
                <c:pt idx="69">
                  <c:v>8.5934503931999959E-3</c:v>
                </c:pt>
                <c:pt idx="70">
                  <c:v>9.0218097584195966E-3</c:v>
                </c:pt>
                <c:pt idx="71">
                  <c:v>9.4363510795998362E-3</c:v>
                </c:pt>
                <c:pt idx="72">
                  <c:v>9.8647104448194023E-3</c:v>
                </c:pt>
                <c:pt idx="73">
                  <c:v>1.0293069810039079E-2</c:v>
                </c:pt>
                <c:pt idx="74">
                  <c:v>1.0679975043140666E-2</c:v>
                </c:pt>
                <c:pt idx="75">
                  <c:v>1.1108334408360232E-2</c:v>
                </c:pt>
                <c:pt idx="76">
                  <c:v>1.1522875729540583E-2</c:v>
                </c:pt>
                <c:pt idx="77">
                  <c:v>1.1951235094760149E-2</c:v>
                </c:pt>
                <c:pt idx="78">
                  <c:v>1.2365776415940499E-2</c:v>
                </c:pt>
                <c:pt idx="79">
                  <c:v>1.2794135781160065E-2</c:v>
                </c:pt>
                <c:pt idx="80">
                  <c:v>1.3222495146379631E-2</c:v>
                </c:pt>
                <c:pt idx="81">
                  <c:v>1.363703646756001E-2</c:v>
                </c:pt>
                <c:pt idx="82">
                  <c:v>1.4264955665533652E-2</c:v>
                </c:pt>
                <c:pt idx="83">
                  <c:v>1.4872619405508214E-2</c:v>
                </c:pt>
                <c:pt idx="84">
                  <c:v>1.5500538603481884E-2</c:v>
                </c:pt>
                <c:pt idx="85">
                  <c:v>1.6128457801455554E-2</c:v>
                </c:pt>
                <c:pt idx="86">
                  <c:v>1.6695610625431678E-2</c:v>
                </c:pt>
                <c:pt idx="87">
                  <c:v>1.7323529823405348E-2</c:v>
                </c:pt>
                <c:pt idx="88">
                  <c:v>1.793119356337991E-2</c:v>
                </c:pt>
                <c:pt idx="89">
                  <c:v>1.855911276135358E-2</c:v>
                </c:pt>
                <c:pt idx="90">
                  <c:v>1.9166776501328142E-2</c:v>
                </c:pt>
                <c:pt idx="91">
                  <c:v>1.9794695699301812E-2</c:v>
                </c:pt>
                <c:pt idx="92">
                  <c:v>2.0422614897275482E-2</c:v>
                </c:pt>
                <c:pt idx="93">
                  <c:v>2.1030278637250002E-2</c:v>
                </c:pt>
                <c:pt idx="94">
                  <c:v>2.1933795976362358E-2</c:v>
                </c:pt>
                <c:pt idx="95">
                  <c:v>2.2808167594858375E-2</c:v>
                </c:pt>
                <c:pt idx="96">
                  <c:v>2.3711684933970689E-2</c:v>
                </c:pt>
                <c:pt idx="97">
                  <c:v>2.4615202273083225E-2</c:v>
                </c:pt>
                <c:pt idx="98">
                  <c:v>2.5460428170962501E-2</c:v>
                </c:pt>
                <c:pt idx="99">
                  <c:v>2.6363945510075038E-2</c:v>
                </c:pt>
                <c:pt idx="100">
                  <c:v>2.7238317128570833E-2</c:v>
                </c:pt>
                <c:pt idx="101">
                  <c:v>2.8141834467683369E-2</c:v>
                </c:pt>
                <c:pt idx="102">
                  <c:v>2.9016206086179164E-2</c:v>
                </c:pt>
                <c:pt idx="103">
                  <c:v>2.99197234252917E-2</c:v>
                </c:pt>
                <c:pt idx="104">
                  <c:v>3.0823240764404014E-2</c:v>
                </c:pt>
                <c:pt idx="105">
                  <c:v>3.169761238289999E-2</c:v>
                </c:pt>
                <c:pt idx="106">
                  <c:v>3.298140360742674E-2</c:v>
                </c:pt>
                <c:pt idx="107">
                  <c:v>3.4223782211807441E-2</c:v>
                </c:pt>
                <c:pt idx="108">
                  <c:v>3.5507573436334372E-2</c:v>
                </c:pt>
                <c:pt idx="109">
                  <c:v>3.6791364660861303E-2</c:v>
                </c:pt>
                <c:pt idx="110">
                  <c:v>3.7950918024949987E-2</c:v>
                </c:pt>
                <c:pt idx="111">
                  <c:v>3.9234709249476918E-2</c:v>
                </c:pt>
                <c:pt idx="112">
                  <c:v>4.0477087853857618E-2</c:v>
                </c:pt>
                <c:pt idx="113">
                  <c:v>4.176087907838455E-2</c:v>
                </c:pt>
                <c:pt idx="114">
                  <c:v>4.3003257682765472E-2</c:v>
                </c:pt>
                <c:pt idx="115">
                  <c:v>4.4287048907292181E-2</c:v>
                </c:pt>
                <c:pt idx="116">
                  <c:v>4.5570840131819113E-2</c:v>
                </c:pt>
                <c:pt idx="117">
                  <c:v>4.6813218736200007E-2</c:v>
                </c:pt>
                <c:pt idx="118">
                  <c:v>4.859393270713408E-2</c:v>
                </c:pt>
                <c:pt idx="119">
                  <c:v>5.0317204291909778E-2</c:v>
                </c:pt>
                <c:pt idx="120">
                  <c:v>5.2097918262844267E-2</c:v>
                </c:pt>
                <c:pt idx="121">
                  <c:v>5.3878632233778756E-2</c:v>
                </c:pt>
                <c:pt idx="122">
                  <c:v>5.5487019046235542E-2</c:v>
                </c:pt>
                <c:pt idx="123">
                  <c:v>5.7267733017170031E-2</c:v>
                </c:pt>
                <c:pt idx="124">
                  <c:v>5.8991004601945729E-2</c:v>
                </c:pt>
                <c:pt idx="125">
                  <c:v>6.0771718572880218E-2</c:v>
                </c:pt>
                <c:pt idx="126">
                  <c:v>6.2494990157655472E-2</c:v>
                </c:pt>
                <c:pt idx="127">
                  <c:v>6.4275704128589961E-2</c:v>
                </c:pt>
                <c:pt idx="128">
                  <c:v>6.605641809952445E-2</c:v>
                </c:pt>
                <c:pt idx="129">
                  <c:v>6.7779689684299982E-2</c:v>
                </c:pt>
                <c:pt idx="130">
                  <c:v>7.0185813801868946E-2</c:v>
                </c:pt>
                <c:pt idx="131">
                  <c:v>7.2514321012419725E-2</c:v>
                </c:pt>
                <c:pt idx="132">
                  <c:v>7.4920445129988966E-2</c:v>
                </c:pt>
                <c:pt idx="133">
                  <c:v>7.7326569247557764E-2</c:v>
                </c:pt>
                <c:pt idx="134">
                  <c:v>7.9499842644071617E-2</c:v>
                </c:pt>
                <c:pt idx="135">
                  <c:v>8.1905966761640858E-2</c:v>
                </c:pt>
                <c:pt idx="136">
                  <c:v>8.4234473972191637E-2</c:v>
                </c:pt>
                <c:pt idx="137">
                  <c:v>8.6640598089760434E-2</c:v>
                </c:pt>
                <c:pt idx="138">
                  <c:v>8.8969105300311213E-2</c:v>
                </c:pt>
                <c:pt idx="139">
                  <c:v>9.1375229417880455E-2</c:v>
                </c:pt>
                <c:pt idx="140">
                  <c:v>9.3781353535449252E-2</c:v>
                </c:pt>
                <c:pt idx="141">
                  <c:v>9.6109860746000031E-2</c:v>
                </c:pt>
                <c:pt idx="142">
                  <c:v>9.9246423050725951E-2</c:v>
                </c:pt>
                <c:pt idx="143">
                  <c:v>0.10228180592626668</c:v>
                </c:pt>
                <c:pt idx="144">
                  <c:v>0.1054183682309926</c:v>
                </c:pt>
                <c:pt idx="145">
                  <c:v>0.10855493053571763</c:v>
                </c:pt>
                <c:pt idx="146">
                  <c:v>0.11148913398207405</c:v>
                </c:pt>
                <c:pt idx="147">
                  <c:v>0.11462569628679997</c:v>
                </c:pt>
                <c:pt idx="148">
                  <c:v>0.1176610791623407</c:v>
                </c:pt>
                <c:pt idx="149">
                  <c:v>0.12079764146706662</c:v>
                </c:pt>
                <c:pt idx="150">
                  <c:v>0.12383302434260735</c:v>
                </c:pt>
                <c:pt idx="151">
                  <c:v>0.12696958664733327</c:v>
                </c:pt>
                <c:pt idx="152">
                  <c:v>0.13010614895205919</c:v>
                </c:pt>
                <c:pt idx="153">
                  <c:v>0.13314153182760002</c:v>
                </c:pt>
                <c:pt idx="154">
                  <c:v>0.13708022291598976</c:v>
                </c:pt>
                <c:pt idx="155">
                  <c:v>0.14089185945313965</c:v>
                </c:pt>
                <c:pt idx="156">
                  <c:v>0.14483055054152949</c:v>
                </c:pt>
                <c:pt idx="157">
                  <c:v>0.14876924162991845</c:v>
                </c:pt>
                <c:pt idx="158">
                  <c:v>0.15232676906459197</c:v>
                </c:pt>
                <c:pt idx="159">
                  <c:v>0.15626546015298093</c:v>
                </c:pt>
                <c:pt idx="160">
                  <c:v>0.1600770966901317</c:v>
                </c:pt>
                <c:pt idx="161">
                  <c:v>0.16401578777852066</c:v>
                </c:pt>
                <c:pt idx="162">
                  <c:v>0.16782742431567144</c:v>
                </c:pt>
                <c:pt idx="163">
                  <c:v>0.17176611540406039</c:v>
                </c:pt>
                <c:pt idx="164">
                  <c:v>0.17570480649244935</c:v>
                </c:pt>
                <c:pt idx="165">
                  <c:v>0.17951644302960007</c:v>
                </c:pt>
                <c:pt idx="166">
                  <c:v>0.1843167498713072</c:v>
                </c:pt>
                <c:pt idx="167">
                  <c:v>0.18896220810521669</c:v>
                </c:pt>
                <c:pt idx="168">
                  <c:v>0.19376251494692287</c:v>
                </c:pt>
                <c:pt idx="169">
                  <c:v>0.19856282178862994</c:v>
                </c:pt>
                <c:pt idx="170">
                  <c:v>0.20289858280694517</c:v>
                </c:pt>
                <c:pt idx="171">
                  <c:v>0.20769888964865135</c:v>
                </c:pt>
                <c:pt idx="172">
                  <c:v>0.21234434788256173</c:v>
                </c:pt>
                <c:pt idx="173">
                  <c:v>0.21714465472426792</c:v>
                </c:pt>
                <c:pt idx="174">
                  <c:v>0.22179011295817741</c:v>
                </c:pt>
                <c:pt idx="175">
                  <c:v>0.22659041979988448</c:v>
                </c:pt>
                <c:pt idx="176">
                  <c:v>0.23139072664159066</c:v>
                </c:pt>
                <c:pt idx="177">
                  <c:v>0.23603618487549993</c:v>
                </c:pt>
                <c:pt idx="178">
                  <c:v>0.23543917998300234</c:v>
                </c:pt>
                <c:pt idx="179">
                  <c:v>0.23486143331284348</c:v>
                </c:pt>
                <c:pt idx="180">
                  <c:v>0.234264428420346</c:v>
                </c:pt>
                <c:pt idx="181">
                  <c:v>0.23366742352784842</c:v>
                </c:pt>
                <c:pt idx="182">
                  <c:v>0.23312819330236678</c:v>
                </c:pt>
                <c:pt idx="183">
                  <c:v>0.2325311884098693</c:v>
                </c:pt>
                <c:pt idx="184">
                  <c:v>0.23195344173971044</c:v>
                </c:pt>
                <c:pt idx="185">
                  <c:v>0.23135643684721285</c:v>
                </c:pt>
                <c:pt idx="186">
                  <c:v>0.23077869017705399</c:v>
                </c:pt>
                <c:pt idx="187">
                  <c:v>0.2301816852845564</c:v>
                </c:pt>
                <c:pt idx="188">
                  <c:v>0.22958468039205893</c:v>
                </c:pt>
                <c:pt idx="189">
                  <c:v>0.22900693372190006</c:v>
                </c:pt>
                <c:pt idx="190">
                  <c:v>0.22219051681085666</c:v>
                </c:pt>
                <c:pt idx="191">
                  <c:v>0.21559398431629972</c:v>
                </c:pt>
                <c:pt idx="192">
                  <c:v>0.20877756740525655</c:v>
                </c:pt>
                <c:pt idx="193">
                  <c:v>0.20196115049421337</c:v>
                </c:pt>
                <c:pt idx="194">
                  <c:v>0.19558450241614089</c:v>
                </c:pt>
                <c:pt idx="195">
                  <c:v>0.18876808550509949</c:v>
                </c:pt>
                <c:pt idx="196">
                  <c:v>0.18217155301054255</c:v>
                </c:pt>
                <c:pt idx="197">
                  <c:v>0.17535513609949938</c:v>
                </c:pt>
                <c:pt idx="198">
                  <c:v>0.16875860360494244</c:v>
                </c:pt>
                <c:pt idx="199">
                  <c:v>0.16194218669389926</c:v>
                </c:pt>
                <c:pt idx="200">
                  <c:v>0.15512576978285608</c:v>
                </c:pt>
                <c:pt idx="201">
                  <c:v>0.14852923728830003</c:v>
                </c:pt>
                <c:pt idx="202">
                  <c:v>0.14125314363098695</c:v>
                </c:pt>
                <c:pt idx="203">
                  <c:v>0.13421176267229562</c:v>
                </c:pt>
                <c:pt idx="204">
                  <c:v>0.12693566901498343</c:v>
                </c:pt>
                <c:pt idx="205">
                  <c:v>0.11965957535766947</c:v>
                </c:pt>
                <c:pt idx="206">
                  <c:v>0.11308761979622517</c:v>
                </c:pt>
                <c:pt idx="207">
                  <c:v>0.1058115261389112</c:v>
                </c:pt>
                <c:pt idx="208">
                  <c:v>9.8770145180221647E-2</c:v>
                </c:pt>
                <c:pt idx="209">
                  <c:v>9.1494051522907682E-2</c:v>
                </c:pt>
                <c:pt idx="210">
                  <c:v>8.4452670564218124E-2</c:v>
                </c:pt>
                <c:pt idx="211">
                  <c:v>7.717657690690416E-2</c:v>
                </c:pt>
                <c:pt idx="212">
                  <c:v>6.9900483249590195E-2</c:v>
                </c:pt>
                <c:pt idx="213">
                  <c:v>6.2859102290899971E-2</c:v>
                </c:pt>
                <c:pt idx="214">
                  <c:v>5.9677514717895619E-2</c:v>
                </c:pt>
                <c:pt idx="215">
                  <c:v>5.659855900208477E-2</c:v>
                </c:pt>
                <c:pt idx="216">
                  <c:v>5.3416971429079751E-2</c:v>
                </c:pt>
                <c:pt idx="217">
                  <c:v>5.0235383856075622E-2</c:v>
                </c:pt>
                <c:pt idx="218">
                  <c:v>4.7361691854652221E-2</c:v>
                </c:pt>
                <c:pt idx="219">
                  <c:v>4.4180104281647203E-2</c:v>
                </c:pt>
                <c:pt idx="220">
                  <c:v>4.1101148565836354E-2</c:v>
                </c:pt>
                <c:pt idx="221">
                  <c:v>3.7919560992831336E-2</c:v>
                </c:pt>
                <c:pt idx="222">
                  <c:v>3.4840605277020487E-2</c:v>
                </c:pt>
                <c:pt idx="223">
                  <c:v>3.1659017704016357E-2</c:v>
                </c:pt>
                <c:pt idx="224">
                  <c:v>2.8477430131011339E-2</c:v>
                </c:pt>
                <c:pt idx="225">
                  <c:v>2.5398474415200045E-2</c:v>
                </c:pt>
                <c:pt idx="226">
                  <c:v>2.324134371144293E-2</c:v>
                </c:pt>
                <c:pt idx="227">
                  <c:v>2.1153797869097879E-2</c:v>
                </c:pt>
                <c:pt idx="228">
                  <c:v>1.8996667165341208E-2</c:v>
                </c:pt>
                <c:pt idx="229">
                  <c:v>1.6839536461584537E-2</c:v>
                </c:pt>
                <c:pt idx="230">
                  <c:v>1.4891160342062282E-2</c:v>
                </c:pt>
                <c:pt idx="231">
                  <c:v>1.2734029638305611E-2</c:v>
                </c:pt>
                <c:pt idx="232">
                  <c:v>1.0646483795960116E-2</c:v>
                </c:pt>
                <c:pt idx="233">
                  <c:v>8.4893530922034444E-3</c:v>
                </c:pt>
                <c:pt idx="234">
                  <c:v>6.4018072498583933E-3</c:v>
                </c:pt>
                <c:pt idx="235">
                  <c:v>4.2446765461017222E-3</c:v>
                </c:pt>
                <c:pt idx="236">
                  <c:v>2.087545842345051E-3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FB-4231-ACA4-6BBC2132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348463"/>
        <c:axId val="494348943"/>
      </c:areaChart>
      <c:barChart>
        <c:barDir val="col"/>
        <c:grouping val="clustered"/>
        <c:varyColors val="0"/>
        <c:ser>
          <c:idx val="0"/>
          <c:order val="1"/>
          <c:tx>
            <c:v>Anteil E-Personenwagen</c:v>
          </c:tx>
          <c:spPr>
            <a:solidFill>
              <a:schemeClr val="bg1">
                <a:lumMod val="65000"/>
              </a:schemeClr>
            </a:solidFill>
            <a:ln w="15875">
              <a:noFill/>
            </a:ln>
            <a:effectLst/>
          </c:spPr>
          <c:invertIfNegative val="0"/>
          <c:cat>
            <c:numRef>
              <c:f>'E-Mobilität'!$A$10:$A$249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  <c:pt idx="238">
                  <c:v>49614</c:v>
                </c:pt>
                <c:pt idx="239">
                  <c:v>49644</c:v>
                </c:pt>
              </c:numCache>
            </c:numRef>
          </c:cat>
          <c:val>
            <c:numRef>
              <c:f>'E-Mobilität'!$B$10:$B$249</c:f>
              <c:numCache>
                <c:formatCode>0.00%</c:formatCode>
                <c:ptCount val="240"/>
                <c:pt idx="0">
                  <c:v>1.1402127761080101E-2</c:v>
                </c:pt>
                <c:pt idx="1">
                  <c:v>6.8989306657468094E-3</c:v>
                </c:pt>
                <c:pt idx="2">
                  <c:v>1.4748663825180976E-2</c:v>
                </c:pt>
                <c:pt idx="3">
                  <c:v>8.2331461641806467E-3</c:v>
                </c:pt>
                <c:pt idx="4">
                  <c:v>7.3728845933453031E-3</c:v>
                </c:pt>
                <c:pt idx="5">
                  <c:v>1.2331553521484871E-2</c:v>
                </c:pt>
                <c:pt idx="6">
                  <c:v>5.4603077628011757E-3</c:v>
                </c:pt>
                <c:pt idx="7">
                  <c:v>1.3397129186602871E-2</c:v>
                </c:pt>
                <c:pt idx="8">
                  <c:v>1.8411000763941941E-2</c:v>
                </c:pt>
                <c:pt idx="9">
                  <c:v>9.0348548428534729E-3</c:v>
                </c:pt>
                <c:pt idx="10">
                  <c:v>6.6996574038827557E-3</c:v>
                </c:pt>
                <c:pt idx="11">
                  <c:v>1.6110603290676418E-2</c:v>
                </c:pt>
                <c:pt idx="12">
                  <c:v>1.5654696408922676E-2</c:v>
                </c:pt>
                <c:pt idx="13">
                  <c:v>9.211607490377546E-3</c:v>
                </c:pt>
                <c:pt idx="14">
                  <c:v>1.8936941603004014E-2</c:v>
                </c:pt>
                <c:pt idx="15">
                  <c:v>9.0402000384689363E-3</c:v>
                </c:pt>
                <c:pt idx="16">
                  <c:v>9.9030837004405285E-3</c:v>
                </c:pt>
                <c:pt idx="17">
                  <c:v>1.5556454372919325E-2</c:v>
                </c:pt>
                <c:pt idx="18">
                  <c:v>1.0605694007581257E-2</c:v>
                </c:pt>
                <c:pt idx="19">
                  <c:v>1.4581800874042664E-2</c:v>
                </c:pt>
                <c:pt idx="20">
                  <c:v>2.2839957733886043E-2</c:v>
                </c:pt>
                <c:pt idx="21">
                  <c:v>1.4869586414235801E-2</c:v>
                </c:pt>
                <c:pt idx="22">
                  <c:v>2.7268966036032648E-2</c:v>
                </c:pt>
                <c:pt idx="23">
                  <c:v>1.7826990518249101E-2</c:v>
                </c:pt>
                <c:pt idx="24">
                  <c:v>1.1771048611735106E-2</c:v>
                </c:pt>
                <c:pt idx="25">
                  <c:v>1.8548100816471423E-2</c:v>
                </c:pt>
                <c:pt idx="26">
                  <c:v>2.4176900738252686E-2</c:v>
                </c:pt>
                <c:pt idx="27">
                  <c:v>1.1446645078695685E-2</c:v>
                </c:pt>
                <c:pt idx="28">
                  <c:v>1.0307064633884476E-2</c:v>
                </c:pt>
                <c:pt idx="29">
                  <c:v>1.8708777270421105E-2</c:v>
                </c:pt>
                <c:pt idx="30">
                  <c:v>9.6536506560542176E-3</c:v>
                </c:pt>
                <c:pt idx="31">
                  <c:v>1.540590405904059E-2</c:v>
                </c:pt>
                <c:pt idx="32">
                  <c:v>2.6683608640406607E-2</c:v>
                </c:pt>
                <c:pt idx="33">
                  <c:v>1.998588193770405E-2</c:v>
                </c:pt>
                <c:pt idx="34">
                  <c:v>2.1595930959726506E-2</c:v>
                </c:pt>
                <c:pt idx="35">
                  <c:v>2.7909020986704759E-2</c:v>
                </c:pt>
                <c:pt idx="36">
                  <c:v>2.1273598196675118E-2</c:v>
                </c:pt>
                <c:pt idx="37">
                  <c:v>3.3275732199034076E-2</c:v>
                </c:pt>
                <c:pt idx="38">
                  <c:v>6.5272819989801126E-2</c:v>
                </c:pt>
                <c:pt idx="39">
                  <c:v>3.6888278194694007E-2</c:v>
                </c:pt>
                <c:pt idx="40">
                  <c:v>2.4719736888637409E-2</c:v>
                </c:pt>
                <c:pt idx="41">
                  <c:v>4.0553318157940818E-2</c:v>
                </c:pt>
                <c:pt idx="42">
                  <c:v>2.7061243867700587E-2</c:v>
                </c:pt>
                <c:pt idx="43">
                  <c:v>3.1333434083925242E-2</c:v>
                </c:pt>
                <c:pt idx="44">
                  <c:v>6.520031421838178E-2</c:v>
                </c:pt>
                <c:pt idx="45">
                  <c:v>2.5565009817887806E-2</c:v>
                </c:pt>
                <c:pt idx="46">
                  <c:v>3.2491123771777722E-2</c:v>
                </c:pt>
                <c:pt idx="47">
                  <c:v>8.1890909090909098E-2</c:v>
                </c:pt>
                <c:pt idx="48">
                  <c:v>4.1780293285310008E-2</c:v>
                </c:pt>
                <c:pt idx="49">
                  <c:v>4.0349800552316663E-2</c:v>
                </c:pt>
                <c:pt idx="50">
                  <c:v>8.9198490230905855E-2</c:v>
                </c:pt>
                <c:pt idx="51">
                  <c:v>5.561508786969567E-2</c:v>
                </c:pt>
                <c:pt idx="52">
                  <c:v>5.0392017106200997E-2</c:v>
                </c:pt>
                <c:pt idx="53">
                  <c:v>5.6337455255450697E-2</c:v>
                </c:pt>
                <c:pt idx="54">
                  <c:v>4.4856990584473261E-2</c:v>
                </c:pt>
                <c:pt idx="55">
                  <c:v>9.9315905204006835E-2</c:v>
                </c:pt>
                <c:pt idx="56">
                  <c:v>0.13464391691394659</c:v>
                </c:pt>
                <c:pt idx="57">
                  <c:v>7.2179098826202201E-2</c:v>
                </c:pt>
                <c:pt idx="58">
                  <c:v>9.695218076720967E-2</c:v>
                </c:pt>
                <c:pt idx="59">
                  <c:v>0.15990929081913138</c:v>
                </c:pt>
                <c:pt idx="60">
                  <c:v>6.8592509222784967E-2</c:v>
                </c:pt>
                <c:pt idx="61">
                  <c:v>8.5145683131740452E-2</c:v>
                </c:pt>
                <c:pt idx="62">
                  <c:v>9.1115821931007895E-2</c:v>
                </c:pt>
                <c:pt idx="63">
                  <c:v>8.9572192513368981E-2</c:v>
                </c:pt>
                <c:pt idx="64">
                  <c:v>9.6454179353698072E-2</c:v>
                </c:pt>
                <c:pt idx="65">
                  <c:v>0.1404532706738422</c:v>
                </c:pt>
                <c:pt idx="66">
                  <c:v>9.5326620191066358E-2</c:v>
                </c:pt>
                <c:pt idx="67">
                  <c:v>0.13566357839008542</c:v>
                </c:pt>
                <c:pt idx="68">
                  <c:v>0.20302648171500631</c:v>
                </c:pt>
                <c:pt idx="69">
                  <c:v>0.14345991561181434</c:v>
                </c:pt>
                <c:pt idx="70">
                  <c:v>0.18981921979067554</c:v>
                </c:pt>
                <c:pt idx="71">
                  <c:v>0.22936196572372497</c:v>
                </c:pt>
                <c:pt idx="72">
                  <c:v>0.13091839162502975</c:v>
                </c:pt>
                <c:pt idx="73">
                  <c:v>0.14559695905085526</c:v>
                </c:pt>
                <c:pt idx="74">
                  <c:v>0.19541518998699026</c:v>
                </c:pt>
                <c:pt idx="75">
                  <c:v>0.13571473100180786</c:v>
                </c:pt>
                <c:pt idx="76">
                  <c:v>0.14156850260002121</c:v>
                </c:pt>
                <c:pt idx="77">
                  <c:v>0.20964594368553108</c:v>
                </c:pt>
                <c:pt idx="78">
                  <c:v>0.12469299074249009</c:v>
                </c:pt>
                <c:pt idx="79">
                  <c:v>0.13831516830252302</c:v>
                </c:pt>
                <c:pt idx="80">
                  <c:v>0.19877661340035088</c:v>
                </c:pt>
                <c:pt idx="81">
                  <c:v>0.14107979862276487</c:v>
                </c:pt>
                <c:pt idx="82">
                  <c:v>0.20424951816857048</c:v>
                </c:pt>
                <c:pt idx="83">
                  <c:v>0.27923275544079673</c:v>
                </c:pt>
                <c:pt idx="84">
                  <c:v>0.16796738497379149</c:v>
                </c:pt>
                <c:pt idx="85">
                  <c:v>0.14872083216193421</c:v>
                </c:pt>
                <c:pt idx="86">
                  <c:v>0.18799907862407864</c:v>
                </c:pt>
                <c:pt idx="87">
                  <c:v>0.18371550929690464</c:v>
                </c:pt>
                <c:pt idx="88">
                  <c:v>0.1985802693847834</c:v>
                </c:pt>
                <c:pt idx="89">
                  <c:v>0.20454367103507809</c:v>
                </c:pt>
                <c:pt idx="90">
                  <c:v>0.19257206799168752</c:v>
                </c:pt>
                <c:pt idx="91">
                  <c:v>0.22357492906886769</c:v>
                </c:pt>
                <c:pt idx="92">
                  <c:v>0.23626625160227063</c:v>
                </c:pt>
                <c:pt idx="93">
                  <c:v>0.22115997450605482</c:v>
                </c:pt>
                <c:pt idx="94">
                  <c:v>0.21484676503972758</c:v>
                </c:pt>
                <c:pt idx="95">
                  <c:v>0.26959588758395558</c:v>
                </c:pt>
                <c:pt idx="96">
                  <c:v>0.15251690458302028</c:v>
                </c:pt>
                <c:pt idx="97">
                  <c:v>0.17414496391590839</c:v>
                </c:pt>
                <c:pt idx="98">
                  <c:v>0.19746000732690194</c:v>
                </c:pt>
                <c:pt idx="99">
                  <c:v>0.15498499827849097</c:v>
                </c:pt>
                <c:pt idx="100">
                  <c:v>0.16753085853255634</c:v>
                </c:pt>
                <c:pt idx="101">
                  <c:v>0.18376176075268819</c:v>
                </c:pt>
                <c:pt idx="102">
                  <c:v>0.18398164452270424</c:v>
                </c:pt>
                <c:pt idx="103">
                  <c:v>0.20826757314556271</c:v>
                </c:pt>
                <c:pt idx="104">
                  <c:v>0.22352941176470589</c:v>
                </c:pt>
                <c:pt idx="105">
                  <c:v>0.18705375892482151</c:v>
                </c:pt>
                <c:pt idx="106">
                  <c:v>0.20947730330360256</c:v>
                </c:pt>
                <c:pt idx="107">
                  <c:v>0.2212156283673225</c:v>
                </c:pt>
                <c:pt idx="108">
                  <c:v>0.19453968253968254</c:v>
                </c:pt>
                <c:pt idx="109">
                  <c:v>0.21143090188767188</c:v>
                </c:pt>
                <c:pt idx="110">
                  <c:v>0.21040614709110866</c:v>
                </c:pt>
                <c:pt idx="111">
                  <c:v>0.18924445353235866</c:v>
                </c:pt>
                <c:pt idx="112">
                  <c:v>0.20992456947673038</c:v>
                </c:pt>
                <c:pt idx="113">
                  <c:v>0.2260711415640993</c:v>
                </c:pt>
                <c:pt idx="114">
                  <c:v>0.20815759695504576</c:v>
                </c:pt>
                <c:pt idx="115">
                  <c:v>0.20111532985287139</c:v>
                </c:pt>
                <c:pt idx="116">
                  <c:v>0.25948288454983687</c:v>
                </c:pt>
                <c:pt idx="117">
                  <c:v>0.23512282930961456</c:v>
                </c:pt>
                <c:pt idx="118">
                  <c:v>0.24551998774697503</c:v>
                </c:pt>
                <c:pt idx="119">
                  <c:v>0.32</c:v>
                </c:pt>
                <c:pt idx="120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FB-4231-ACA4-6BBC2132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4348463"/>
        <c:axId val="494348943"/>
      </c:barChart>
      <c:lineChart>
        <c:grouping val="standard"/>
        <c:varyColors val="0"/>
        <c:ser>
          <c:idx val="3"/>
          <c:order val="0"/>
          <c:tx>
            <c:v>Gleitender Mittelwert Anteil E-Personenwagen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'E-Mobilität'!$A$10:$A$249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  <c:pt idx="238">
                  <c:v>49614</c:v>
                </c:pt>
                <c:pt idx="239">
                  <c:v>49644</c:v>
                </c:pt>
              </c:numCache>
            </c:numRef>
          </c:cat>
          <c:val>
            <c:numRef>
              <c:f>'E-Mobilität'!$C$10:$C$149</c:f>
              <c:numCache>
                <c:formatCode>0.00%</c:formatCode>
                <c:ptCount val="140"/>
                <c:pt idx="11">
                  <c:v>1.0841738315148111E-2</c:v>
                </c:pt>
                <c:pt idx="12">
                  <c:v>1.1196119035801658E-2</c:v>
                </c:pt>
                <c:pt idx="13">
                  <c:v>1.1388842104520888E-2</c:v>
                </c:pt>
                <c:pt idx="14">
                  <c:v>1.1737865252672806E-2</c:v>
                </c:pt>
                <c:pt idx="15">
                  <c:v>1.1805119742196833E-2</c:v>
                </c:pt>
                <c:pt idx="16">
                  <c:v>1.2015969667788099E-2</c:v>
                </c:pt>
                <c:pt idx="17">
                  <c:v>1.2284711405407637E-2</c:v>
                </c:pt>
                <c:pt idx="18">
                  <c:v>1.2713493592472647E-2</c:v>
                </c:pt>
                <c:pt idx="19">
                  <c:v>1.281221623309263E-2</c:v>
                </c:pt>
                <c:pt idx="20">
                  <c:v>1.3181295980587973E-2</c:v>
                </c:pt>
                <c:pt idx="21">
                  <c:v>1.3667523611536498E-2</c:v>
                </c:pt>
                <c:pt idx="22">
                  <c:v>1.5381632664215654E-2</c:v>
                </c:pt>
                <c:pt idx="23">
                  <c:v>1.5524664933180042E-2</c:v>
                </c:pt>
                <c:pt idx="24">
                  <c:v>1.5201027616747747E-2</c:v>
                </c:pt>
                <c:pt idx="25">
                  <c:v>1.5979068727255571E-2</c:v>
                </c:pt>
                <c:pt idx="26">
                  <c:v>1.6415731988526295E-2</c:v>
                </c:pt>
                <c:pt idx="27">
                  <c:v>1.6616269075211857E-2</c:v>
                </c:pt>
                <c:pt idx="28">
                  <c:v>1.6649934152998851E-2</c:v>
                </c:pt>
                <c:pt idx="29">
                  <c:v>1.6912627727790668E-2</c:v>
                </c:pt>
                <c:pt idx="30">
                  <c:v>1.6833290781830084E-2</c:v>
                </c:pt>
                <c:pt idx="31">
                  <c:v>1.6901966047246576E-2</c:v>
                </c:pt>
                <c:pt idx="32">
                  <c:v>1.7222270289456627E-2</c:v>
                </c:pt>
                <c:pt idx="33">
                  <c:v>1.764862824974564E-2</c:v>
                </c:pt>
                <c:pt idx="34">
                  <c:v>1.717587532672013E-2</c:v>
                </c:pt>
                <c:pt idx="35">
                  <c:v>1.8016044532424769E-2</c:v>
                </c:pt>
                <c:pt idx="36">
                  <c:v>1.8807923664503103E-2</c:v>
                </c:pt>
                <c:pt idx="37">
                  <c:v>2.0035226279716652E-2</c:v>
                </c:pt>
                <c:pt idx="38">
                  <c:v>2.3459886217345696E-2</c:v>
                </c:pt>
                <c:pt idx="39">
                  <c:v>2.5580022310345552E-2</c:v>
                </c:pt>
                <c:pt idx="40">
                  <c:v>2.6781078331574972E-2</c:v>
                </c:pt>
                <c:pt idx="41">
                  <c:v>2.8601456738868273E-2</c:v>
                </c:pt>
                <c:pt idx="42">
                  <c:v>3.0052089506505477E-2</c:v>
                </c:pt>
                <c:pt idx="43">
                  <c:v>3.1379383675245863E-2</c:v>
                </c:pt>
                <c:pt idx="44">
                  <c:v>3.458910914007713E-2</c:v>
                </c:pt>
                <c:pt idx="45">
                  <c:v>3.5054036463425774E-2</c:v>
                </c:pt>
                <c:pt idx="46">
                  <c:v>3.5961969197763372E-2</c:v>
                </c:pt>
                <c:pt idx="47">
                  <c:v>4.0460459873113731E-2</c:v>
                </c:pt>
                <c:pt idx="48">
                  <c:v>4.2169351130499966E-2</c:v>
                </c:pt>
                <c:pt idx="49">
                  <c:v>4.2758856826606857E-2</c:v>
                </c:pt>
                <c:pt idx="50">
                  <c:v>4.4752662680032251E-2</c:v>
                </c:pt>
                <c:pt idx="51">
                  <c:v>4.631323015294906E-2</c:v>
                </c:pt>
                <c:pt idx="52">
                  <c:v>4.8452586837746031E-2</c:v>
                </c:pt>
                <c:pt idx="53">
                  <c:v>4.9767931595871839E-2</c:v>
                </c:pt>
                <c:pt idx="54">
                  <c:v>5.1250910488936235E-2</c:v>
                </c:pt>
                <c:pt idx="55">
                  <c:v>5.6916116415609695E-2</c:v>
                </c:pt>
                <c:pt idx="56">
                  <c:v>6.2703083306906757E-2</c:v>
                </c:pt>
                <c:pt idx="57">
                  <c:v>6.6587590724266302E-2</c:v>
                </c:pt>
                <c:pt idx="58">
                  <c:v>7.1959345473885633E-2</c:v>
                </c:pt>
                <c:pt idx="59">
                  <c:v>7.8460877284570824E-2</c:v>
                </c:pt>
                <c:pt idx="60">
                  <c:v>8.0695228612693737E-2</c:v>
                </c:pt>
                <c:pt idx="61">
                  <c:v>8.4428218827645715E-2</c:v>
                </c:pt>
                <c:pt idx="62">
                  <c:v>8.4587996469320872E-2</c:v>
                </c:pt>
                <c:pt idx="63">
                  <c:v>8.7417755189626981E-2</c:v>
                </c:pt>
                <c:pt idx="64">
                  <c:v>9.1256268710251762E-2</c:v>
                </c:pt>
                <c:pt idx="65">
                  <c:v>9.8265919995117704E-2</c:v>
                </c:pt>
                <c:pt idx="66">
                  <c:v>0.10247172246233378</c:v>
                </c:pt>
                <c:pt idx="67">
                  <c:v>0.10550069522784034</c:v>
                </c:pt>
                <c:pt idx="68">
                  <c:v>0.11119924229459532</c:v>
                </c:pt>
                <c:pt idx="69">
                  <c:v>0.11713931036006299</c:v>
                </c:pt>
                <c:pt idx="70">
                  <c:v>0.12487823027868517</c:v>
                </c:pt>
                <c:pt idx="71">
                  <c:v>0.13066595318740129</c:v>
                </c:pt>
                <c:pt idx="72">
                  <c:v>0.1358597767209217</c:v>
                </c:pt>
                <c:pt idx="73">
                  <c:v>0.14089738304751459</c:v>
                </c:pt>
                <c:pt idx="74">
                  <c:v>0.14958899705217979</c:v>
                </c:pt>
                <c:pt idx="75">
                  <c:v>0.15343420859288304</c:v>
                </c:pt>
                <c:pt idx="76">
                  <c:v>0.15719373553007662</c:v>
                </c:pt>
                <c:pt idx="77">
                  <c:v>0.16295979161438404</c:v>
                </c:pt>
                <c:pt idx="78">
                  <c:v>0.16540698916033603</c:v>
                </c:pt>
                <c:pt idx="79">
                  <c:v>0.16562795498637248</c:v>
                </c:pt>
                <c:pt idx="80">
                  <c:v>0.16527379929348451</c:v>
                </c:pt>
                <c:pt idx="81">
                  <c:v>0.16507545621106376</c:v>
                </c:pt>
                <c:pt idx="82">
                  <c:v>0.16627798107588829</c:v>
                </c:pt>
                <c:pt idx="83">
                  <c:v>0.17043388021897762</c:v>
                </c:pt>
                <c:pt idx="84">
                  <c:v>0.17352129633137439</c:v>
                </c:pt>
                <c:pt idx="85">
                  <c:v>0.17378161909063103</c:v>
                </c:pt>
                <c:pt idx="86">
                  <c:v>0.17316360981038836</c:v>
                </c:pt>
                <c:pt idx="87">
                  <c:v>0.17716367466831309</c:v>
                </c:pt>
                <c:pt idx="88">
                  <c:v>0.18191465523370998</c:v>
                </c:pt>
                <c:pt idx="89">
                  <c:v>0.18148946584617223</c:v>
                </c:pt>
                <c:pt idx="90">
                  <c:v>0.18714605561693867</c:v>
                </c:pt>
                <c:pt idx="91">
                  <c:v>0.19425103568080074</c:v>
                </c:pt>
                <c:pt idx="92">
                  <c:v>0.19737517219762737</c:v>
                </c:pt>
                <c:pt idx="93">
                  <c:v>0.20404852018790151</c:v>
                </c:pt>
                <c:pt idx="94">
                  <c:v>0.20493162409383128</c:v>
                </c:pt>
                <c:pt idx="95">
                  <c:v>0.20412855177242786</c:v>
                </c:pt>
                <c:pt idx="96">
                  <c:v>0.2028410117398636</c:v>
                </c:pt>
                <c:pt idx="97">
                  <c:v>0.20495968938602815</c:v>
                </c:pt>
                <c:pt idx="98">
                  <c:v>0.2057481001112634</c:v>
                </c:pt>
                <c:pt idx="99">
                  <c:v>0.20335389085972891</c:v>
                </c:pt>
                <c:pt idx="100">
                  <c:v>0.20076643995537666</c:v>
                </c:pt>
                <c:pt idx="101">
                  <c:v>0.19903461409851084</c:v>
                </c:pt>
                <c:pt idx="102">
                  <c:v>0.19831874547609554</c:v>
                </c:pt>
                <c:pt idx="103">
                  <c:v>0.19704313248248681</c:v>
                </c:pt>
                <c:pt idx="104">
                  <c:v>0.19598172916268974</c:v>
                </c:pt>
                <c:pt idx="105">
                  <c:v>0.1931395445309203</c:v>
                </c:pt>
                <c:pt idx="106">
                  <c:v>0.19269208938624324</c:v>
                </c:pt>
                <c:pt idx="107">
                  <c:v>0.18866040111819049</c:v>
                </c:pt>
                <c:pt idx="108">
                  <c:v>0.19216229928124565</c:v>
                </c:pt>
                <c:pt idx="109">
                  <c:v>0.19526946077889265</c:v>
                </c:pt>
                <c:pt idx="110">
                  <c:v>0.1963483057592432</c:v>
                </c:pt>
                <c:pt idx="111">
                  <c:v>0.19920326036373215</c:v>
                </c:pt>
                <c:pt idx="112">
                  <c:v>0.20273606960907997</c:v>
                </c:pt>
                <c:pt idx="113">
                  <c:v>0.20626185134336425</c:v>
                </c:pt>
                <c:pt idx="114">
                  <c:v>0.20827651404605937</c:v>
                </c:pt>
                <c:pt idx="115">
                  <c:v>0.20768049377166845</c:v>
                </c:pt>
                <c:pt idx="116">
                  <c:v>0.21067661650376265</c:v>
                </c:pt>
                <c:pt idx="117">
                  <c:v>0.21468237236916207</c:v>
                </c:pt>
                <c:pt idx="118">
                  <c:v>0.21768592940610978</c:v>
                </c:pt>
                <c:pt idx="119">
                  <c:v>0.22591796037549958</c:v>
                </c:pt>
                <c:pt idx="120">
                  <c:v>0.22720632016385936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28-4D66-ACB6-1186B2C6E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4348463"/>
        <c:axId val="494348943"/>
      </c:lineChart>
      <c:dateAx>
        <c:axId val="494348463"/>
        <c:scaling>
          <c:orientation val="minMax"/>
          <c:max val="49644"/>
        </c:scaling>
        <c:delete val="0"/>
        <c:axPos val="b"/>
        <c:numFmt formatCode="m/d/yy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4348943"/>
        <c:crosses val="autoZero"/>
        <c:auto val="1"/>
        <c:lblOffset val="100"/>
        <c:baseTimeUnit val="months"/>
        <c:majorUnit val="12"/>
        <c:majorTimeUnit val="months"/>
      </c:dateAx>
      <c:valAx>
        <c:axId val="49434894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43484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Monatliche PV-Produktion Schweiz, in GWh</a:t>
            </a:r>
          </a:p>
        </c:rich>
      </c:tx>
      <c:layout>
        <c:manualLayout>
          <c:xMode val="edge"/>
          <c:yMode val="edge"/>
          <c:x val="0.28633282653169434"/>
          <c:y val="2.92043687487192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03575357808791"/>
          <c:y val="0.13333416798720835"/>
          <c:w val="0.84715462672566166"/>
          <c:h val="0.61222858205763298"/>
        </c:manualLayout>
      </c:layout>
      <c:areaChart>
        <c:grouping val="stacked"/>
        <c:varyColors val="0"/>
        <c:ser>
          <c:idx val="2"/>
          <c:order val="1"/>
          <c:tx>
            <c:v>UntereGrenze</c:v>
          </c:tx>
          <c:spPr>
            <a:noFill/>
            <a:ln>
              <a:noFill/>
            </a:ln>
            <a:effectLst/>
          </c:spPr>
          <c:cat>
            <c:numRef>
              <c:f>PV!$A$10:$A$249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PV!$D$10:$D$247</c:f>
              <c:numCache>
                <c:formatCode>0.00</c:formatCode>
                <c:ptCount val="238"/>
                <c:pt idx="69">
                  <c:v>291.66666666666669</c:v>
                </c:pt>
                <c:pt idx="70">
                  <c:v>298.95662100456684</c:v>
                </c:pt>
                <c:pt idx="71">
                  <c:v>306.01141552511581</c:v>
                </c:pt>
                <c:pt idx="72">
                  <c:v>313.30136986301477</c:v>
                </c:pt>
                <c:pt idx="73">
                  <c:v>320.59132420091373</c:v>
                </c:pt>
                <c:pt idx="74">
                  <c:v>327.17579908675907</c:v>
                </c:pt>
                <c:pt idx="75">
                  <c:v>334.46575342465803</c:v>
                </c:pt>
                <c:pt idx="76">
                  <c:v>341.520547945207</c:v>
                </c:pt>
                <c:pt idx="77">
                  <c:v>348.81050228310596</c:v>
                </c:pt>
                <c:pt idx="78">
                  <c:v>355.86529680365311</c:v>
                </c:pt>
                <c:pt idx="79">
                  <c:v>363.15525114155389</c:v>
                </c:pt>
                <c:pt idx="80">
                  <c:v>370.44520547945285</c:v>
                </c:pt>
                <c:pt idx="81">
                  <c:v>377.5</c:v>
                </c:pt>
                <c:pt idx="82">
                  <c:v>385.00228310502098</c:v>
                </c:pt>
                <c:pt idx="83">
                  <c:v>392.26255707762357</c:v>
                </c:pt>
                <c:pt idx="84">
                  <c:v>399.76484018264637</c:v>
                </c:pt>
                <c:pt idx="85">
                  <c:v>407.26712328766916</c:v>
                </c:pt>
                <c:pt idx="86">
                  <c:v>414.04337899543316</c:v>
                </c:pt>
                <c:pt idx="87">
                  <c:v>421.54566210045596</c:v>
                </c:pt>
                <c:pt idx="88">
                  <c:v>428.80593607305855</c:v>
                </c:pt>
                <c:pt idx="89">
                  <c:v>436.30821917808134</c:v>
                </c:pt>
                <c:pt idx="90">
                  <c:v>443.56849315068393</c:v>
                </c:pt>
                <c:pt idx="91">
                  <c:v>451.07077625570673</c:v>
                </c:pt>
                <c:pt idx="92">
                  <c:v>458.57305936072953</c:v>
                </c:pt>
                <c:pt idx="93">
                  <c:v>465.83333333333331</c:v>
                </c:pt>
                <c:pt idx="94">
                  <c:v>474.37386156648427</c:v>
                </c:pt>
                <c:pt idx="95">
                  <c:v>482.63888888888869</c:v>
                </c:pt>
                <c:pt idx="96">
                  <c:v>491.17941712204083</c:v>
                </c:pt>
                <c:pt idx="97">
                  <c:v>499.71994535519116</c:v>
                </c:pt>
                <c:pt idx="98">
                  <c:v>507.70947176684967</c:v>
                </c:pt>
                <c:pt idx="99">
                  <c:v>516.25</c:v>
                </c:pt>
                <c:pt idx="100">
                  <c:v>524.51502732240442</c:v>
                </c:pt>
                <c:pt idx="101">
                  <c:v>533.05555555555657</c:v>
                </c:pt>
                <c:pt idx="102">
                  <c:v>541.32058287796099</c:v>
                </c:pt>
                <c:pt idx="103">
                  <c:v>549.86111111111131</c:v>
                </c:pt>
                <c:pt idx="104">
                  <c:v>558.40163934426346</c:v>
                </c:pt>
                <c:pt idx="105">
                  <c:v>566.66666666666663</c:v>
                </c:pt>
                <c:pt idx="106">
                  <c:v>577.99086757991063</c:v>
                </c:pt>
                <c:pt idx="107">
                  <c:v>588.94977168950027</c:v>
                </c:pt>
                <c:pt idx="108">
                  <c:v>600.2739726027412</c:v>
                </c:pt>
                <c:pt idx="109">
                  <c:v>611.59817351598213</c:v>
                </c:pt>
                <c:pt idx="110">
                  <c:v>621.82648401826555</c:v>
                </c:pt>
                <c:pt idx="111">
                  <c:v>633.15068493150648</c:v>
                </c:pt>
                <c:pt idx="112">
                  <c:v>644.10958904109611</c:v>
                </c:pt>
                <c:pt idx="113">
                  <c:v>655.43378995434068</c:v>
                </c:pt>
                <c:pt idx="114">
                  <c:v>666.39269406392668</c:v>
                </c:pt>
                <c:pt idx="115">
                  <c:v>677.71689497717125</c:v>
                </c:pt>
                <c:pt idx="116">
                  <c:v>689.04109589041218</c:v>
                </c:pt>
                <c:pt idx="117">
                  <c:v>699.99999999999989</c:v>
                </c:pt>
                <c:pt idx="118">
                  <c:v>711.32420091324275</c:v>
                </c:pt>
                <c:pt idx="119">
                  <c:v>722.28310502282875</c:v>
                </c:pt>
                <c:pt idx="120">
                  <c:v>733.60730593607332</c:v>
                </c:pt>
                <c:pt idx="121">
                  <c:v>744.93150684931425</c:v>
                </c:pt>
                <c:pt idx="122">
                  <c:v>755.15981735159767</c:v>
                </c:pt>
                <c:pt idx="123">
                  <c:v>766.4840182648386</c:v>
                </c:pt>
                <c:pt idx="124">
                  <c:v>777.44292237442824</c:v>
                </c:pt>
                <c:pt idx="125">
                  <c:v>788.76712328766916</c:v>
                </c:pt>
                <c:pt idx="126">
                  <c:v>799.7260273972588</c:v>
                </c:pt>
                <c:pt idx="127">
                  <c:v>811.05022831050337</c:v>
                </c:pt>
                <c:pt idx="128">
                  <c:v>822.3744292237443</c:v>
                </c:pt>
                <c:pt idx="129">
                  <c:v>833.33333333333348</c:v>
                </c:pt>
                <c:pt idx="130">
                  <c:v>844.65753424657305</c:v>
                </c:pt>
                <c:pt idx="131">
                  <c:v>855.61643835616269</c:v>
                </c:pt>
                <c:pt idx="132">
                  <c:v>866.94063926940362</c:v>
                </c:pt>
                <c:pt idx="133">
                  <c:v>878.26484018264819</c:v>
                </c:pt>
                <c:pt idx="134">
                  <c:v>888.49315068493161</c:v>
                </c:pt>
                <c:pt idx="135">
                  <c:v>899.81735159817254</c:v>
                </c:pt>
                <c:pt idx="136">
                  <c:v>910.77625570776218</c:v>
                </c:pt>
                <c:pt idx="137">
                  <c:v>922.1004566210031</c:v>
                </c:pt>
                <c:pt idx="138">
                  <c:v>933.05936073059274</c:v>
                </c:pt>
                <c:pt idx="139">
                  <c:v>944.38356164383367</c:v>
                </c:pt>
                <c:pt idx="140">
                  <c:v>955.7077625570746</c:v>
                </c:pt>
                <c:pt idx="141">
                  <c:v>966.66666666666663</c:v>
                </c:pt>
                <c:pt idx="142">
                  <c:v>977.95992714025306</c:v>
                </c:pt>
                <c:pt idx="143">
                  <c:v>988.88888888888869</c:v>
                </c:pt>
                <c:pt idx="144">
                  <c:v>1000.1821493624757</c:v>
                </c:pt>
                <c:pt idx="145">
                  <c:v>1011.4754098360663</c:v>
                </c:pt>
                <c:pt idx="146">
                  <c:v>1022.0400728597433</c:v>
                </c:pt>
                <c:pt idx="147">
                  <c:v>1033.3333333333339</c:v>
                </c:pt>
                <c:pt idx="148">
                  <c:v>1044.2622950819659</c:v>
                </c:pt>
                <c:pt idx="149">
                  <c:v>1055.5555555555566</c:v>
                </c:pt>
                <c:pt idx="150">
                  <c:v>1066.4845173041886</c:v>
                </c:pt>
                <c:pt idx="151">
                  <c:v>1077.7777777777756</c:v>
                </c:pt>
                <c:pt idx="152">
                  <c:v>1089.0710382513662</c:v>
                </c:pt>
                <c:pt idx="153">
                  <c:v>1100</c:v>
                </c:pt>
                <c:pt idx="154">
                  <c:v>1111.3242009132427</c:v>
                </c:pt>
                <c:pt idx="155">
                  <c:v>1122.2831050228324</c:v>
                </c:pt>
                <c:pt idx="156">
                  <c:v>1133.6073059360733</c:v>
                </c:pt>
                <c:pt idx="157">
                  <c:v>1144.9315068493142</c:v>
                </c:pt>
                <c:pt idx="158">
                  <c:v>1155.1598173515977</c:v>
                </c:pt>
                <c:pt idx="159">
                  <c:v>1166.4840182648422</c:v>
                </c:pt>
                <c:pt idx="160">
                  <c:v>1177.4429223744319</c:v>
                </c:pt>
                <c:pt idx="161">
                  <c:v>1188.7671232876728</c:v>
                </c:pt>
                <c:pt idx="162">
                  <c:v>1199.7260273972624</c:v>
                </c:pt>
                <c:pt idx="163">
                  <c:v>1211.0502283105034</c:v>
                </c:pt>
                <c:pt idx="164">
                  <c:v>1222.3744292237443</c:v>
                </c:pt>
                <c:pt idx="165">
                  <c:v>1233.3333333333335</c:v>
                </c:pt>
                <c:pt idx="166">
                  <c:v>1244.6575342465731</c:v>
                </c:pt>
                <c:pt idx="167">
                  <c:v>1255.6164383561627</c:v>
                </c:pt>
                <c:pt idx="168">
                  <c:v>1266.9406392694036</c:v>
                </c:pt>
                <c:pt idx="169">
                  <c:v>1278.2648401826482</c:v>
                </c:pt>
                <c:pt idx="170">
                  <c:v>1288.4931506849316</c:v>
                </c:pt>
                <c:pt idx="171">
                  <c:v>1299.8173515981725</c:v>
                </c:pt>
                <c:pt idx="172">
                  <c:v>1310.7762557077622</c:v>
                </c:pt>
                <c:pt idx="173">
                  <c:v>1322.1004566210031</c:v>
                </c:pt>
                <c:pt idx="174">
                  <c:v>1333.0593607305927</c:v>
                </c:pt>
                <c:pt idx="175">
                  <c:v>1344.3835616438337</c:v>
                </c:pt>
                <c:pt idx="176">
                  <c:v>1355.7077625570746</c:v>
                </c:pt>
                <c:pt idx="177">
                  <c:v>1366.6666666666665</c:v>
                </c:pt>
                <c:pt idx="178">
                  <c:v>1378.0616438356155</c:v>
                </c:pt>
                <c:pt idx="179">
                  <c:v>1389.0890410958891</c:v>
                </c:pt>
                <c:pt idx="180">
                  <c:v>1400.4840182648404</c:v>
                </c:pt>
                <c:pt idx="181">
                  <c:v>1411.8789954337881</c:v>
                </c:pt>
                <c:pt idx="182">
                  <c:v>1422.1712328767135</c:v>
                </c:pt>
                <c:pt idx="183">
                  <c:v>1433.5662100456611</c:v>
                </c:pt>
                <c:pt idx="184">
                  <c:v>1444.5936073059347</c:v>
                </c:pt>
                <c:pt idx="185">
                  <c:v>1455.988584474886</c:v>
                </c:pt>
                <c:pt idx="186">
                  <c:v>1467.0159817351596</c:v>
                </c:pt>
                <c:pt idx="187">
                  <c:v>1478.4109589041109</c:v>
                </c:pt>
                <c:pt idx="188">
                  <c:v>1489.8059360730585</c:v>
                </c:pt>
                <c:pt idx="189">
                  <c:v>1500.8333333333335</c:v>
                </c:pt>
                <c:pt idx="190">
                  <c:v>1512.1971766848819</c:v>
                </c:pt>
                <c:pt idx="191">
                  <c:v>1523.1944444444471</c:v>
                </c:pt>
                <c:pt idx="192">
                  <c:v>1534.5582877959951</c:v>
                </c:pt>
                <c:pt idx="193">
                  <c:v>1545.922131147543</c:v>
                </c:pt>
                <c:pt idx="194">
                  <c:v>1556.5528233151181</c:v>
                </c:pt>
                <c:pt idx="195">
                  <c:v>1567.9166666666661</c:v>
                </c:pt>
                <c:pt idx="196">
                  <c:v>1578.9139344262312</c:v>
                </c:pt>
                <c:pt idx="197">
                  <c:v>1590.2777777777792</c:v>
                </c:pt>
                <c:pt idx="198">
                  <c:v>1601.2750455373407</c:v>
                </c:pt>
                <c:pt idx="199">
                  <c:v>1612.6388888888887</c:v>
                </c:pt>
                <c:pt idx="200">
                  <c:v>1624.0027322404367</c:v>
                </c:pt>
                <c:pt idx="201">
                  <c:v>1635</c:v>
                </c:pt>
                <c:pt idx="202">
                  <c:v>1646.2534246575342</c:v>
                </c:pt>
                <c:pt idx="203">
                  <c:v>1657.1438356164399</c:v>
                </c:pt>
                <c:pt idx="204">
                  <c:v>1668.3972602739741</c:v>
                </c:pt>
                <c:pt idx="205">
                  <c:v>1679.6506849315083</c:v>
                </c:pt>
                <c:pt idx="206">
                  <c:v>1689.8150684931497</c:v>
                </c:pt>
                <c:pt idx="207">
                  <c:v>1701.0684931506839</c:v>
                </c:pt>
                <c:pt idx="208">
                  <c:v>1711.9589041095896</c:v>
                </c:pt>
                <c:pt idx="209">
                  <c:v>1723.2123287671238</c:v>
                </c:pt>
                <c:pt idx="210">
                  <c:v>1734.1027397260295</c:v>
                </c:pt>
                <c:pt idx="211">
                  <c:v>1745.3561643835637</c:v>
                </c:pt>
                <c:pt idx="212">
                  <c:v>1756.6095890410979</c:v>
                </c:pt>
                <c:pt idx="213">
                  <c:v>1767.4999999999998</c:v>
                </c:pt>
                <c:pt idx="214">
                  <c:v>1778.8242009132427</c:v>
                </c:pt>
                <c:pt idx="215">
                  <c:v>1789.7831050228287</c:v>
                </c:pt>
                <c:pt idx="216">
                  <c:v>1801.1073059360733</c:v>
                </c:pt>
                <c:pt idx="217">
                  <c:v>1812.4315068493142</c:v>
                </c:pt>
                <c:pt idx="218">
                  <c:v>1822.6598173515977</c:v>
                </c:pt>
                <c:pt idx="219">
                  <c:v>1833.9840182648386</c:v>
                </c:pt>
                <c:pt idx="220">
                  <c:v>1844.9429223744282</c:v>
                </c:pt>
                <c:pt idx="221">
                  <c:v>1856.2671232876692</c:v>
                </c:pt>
                <c:pt idx="222">
                  <c:v>1867.2260273972588</c:v>
                </c:pt>
                <c:pt idx="223">
                  <c:v>1878.5502283105034</c:v>
                </c:pt>
                <c:pt idx="224">
                  <c:v>1889.8744292237443</c:v>
                </c:pt>
                <c:pt idx="225">
                  <c:v>1900.8333333333335</c:v>
                </c:pt>
                <c:pt idx="226">
                  <c:v>1912.2283105022871</c:v>
                </c:pt>
                <c:pt idx="227">
                  <c:v>1923.2557077625606</c:v>
                </c:pt>
                <c:pt idx="228">
                  <c:v>1934.6506849315083</c:v>
                </c:pt>
                <c:pt idx="229">
                  <c:v>1946.0456621004596</c:v>
                </c:pt>
                <c:pt idx="230">
                  <c:v>1956.3378995433814</c:v>
                </c:pt>
                <c:pt idx="231">
                  <c:v>1967.7328767123327</c:v>
                </c:pt>
                <c:pt idx="232">
                  <c:v>1978.7602739726062</c:v>
                </c:pt>
                <c:pt idx="233">
                  <c:v>1990.1552511415539</c:v>
                </c:pt>
                <c:pt idx="234">
                  <c:v>2001.1826484018275</c:v>
                </c:pt>
                <c:pt idx="235">
                  <c:v>2012.5776255707788</c:v>
                </c:pt>
                <c:pt idx="236">
                  <c:v>2023.9726027397301</c:v>
                </c:pt>
                <c:pt idx="237">
                  <c:v>2035.0000000000002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B1-4E02-BC36-2BA6D63DC2A3}"/>
            </c:ext>
          </c:extLst>
        </c:ser>
        <c:ser>
          <c:idx val="3"/>
          <c:order val="2"/>
          <c:tx>
            <c:v>Ziel-Korridor</c:v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cat>
            <c:numRef>
              <c:f>PV!$A$10:$A$249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PV!$E$10:$E$247</c:f>
              <c:numCache>
                <c:formatCode>0.00</c:formatCode>
                <c:ptCount val="238"/>
                <c:pt idx="69">
                  <c:v>77.916666666662124</c:v>
                </c:pt>
                <c:pt idx="70">
                  <c:v>81.844748858443381</c:v>
                </c:pt>
                <c:pt idx="71">
                  <c:v>85.646118721457242</c:v>
                </c:pt>
                <c:pt idx="72">
                  <c:v>89.574200913238201</c:v>
                </c:pt>
                <c:pt idx="73">
                  <c:v>93.50228310501916</c:v>
                </c:pt>
                <c:pt idx="74">
                  <c:v>97.050228310498824</c:v>
                </c:pt>
                <c:pt idx="75">
                  <c:v>100.97831050227978</c:v>
                </c:pt>
                <c:pt idx="76">
                  <c:v>104.77968036529364</c:v>
                </c:pt>
                <c:pt idx="77">
                  <c:v>108.70776255707551</c:v>
                </c:pt>
                <c:pt idx="78">
                  <c:v>112.50913242008937</c:v>
                </c:pt>
                <c:pt idx="79">
                  <c:v>116.43721461187033</c:v>
                </c:pt>
                <c:pt idx="80">
                  <c:v>120.36529680365129</c:v>
                </c:pt>
                <c:pt idx="81">
                  <c:v>124.16666666666514</c:v>
                </c:pt>
                <c:pt idx="82">
                  <c:v>127.88242009132318</c:v>
                </c:pt>
                <c:pt idx="83">
                  <c:v>131.47831050228251</c:v>
                </c:pt>
                <c:pt idx="84">
                  <c:v>135.19406392693963</c:v>
                </c:pt>
                <c:pt idx="85">
                  <c:v>138.90981735159767</c:v>
                </c:pt>
                <c:pt idx="86">
                  <c:v>142.26598173515958</c:v>
                </c:pt>
                <c:pt idx="87">
                  <c:v>145.98173515981762</c:v>
                </c:pt>
                <c:pt idx="88">
                  <c:v>149.57762557077695</c:v>
                </c:pt>
                <c:pt idx="89">
                  <c:v>153.29337899543407</c:v>
                </c:pt>
                <c:pt idx="90">
                  <c:v>156.8892694063934</c:v>
                </c:pt>
                <c:pt idx="91">
                  <c:v>160.60502283105143</c:v>
                </c:pt>
                <c:pt idx="92">
                  <c:v>164.32077625570946</c:v>
                </c:pt>
                <c:pt idx="93">
                  <c:v>167.91666666666819</c:v>
                </c:pt>
                <c:pt idx="94">
                  <c:v>170.5635245901658</c:v>
                </c:pt>
                <c:pt idx="95">
                  <c:v>173.12500000000182</c:v>
                </c:pt>
                <c:pt idx="96">
                  <c:v>175.77185792349928</c:v>
                </c:pt>
                <c:pt idx="97">
                  <c:v>178.4187158469972</c:v>
                </c:pt>
                <c:pt idx="98">
                  <c:v>180.89480874317223</c:v>
                </c:pt>
                <c:pt idx="99">
                  <c:v>183.5416666666697</c:v>
                </c:pt>
                <c:pt idx="100">
                  <c:v>186.10314207650617</c:v>
                </c:pt>
                <c:pt idx="101">
                  <c:v>188.75000000000364</c:v>
                </c:pt>
                <c:pt idx="102">
                  <c:v>191.31147540983966</c:v>
                </c:pt>
                <c:pt idx="103">
                  <c:v>193.95833333333712</c:v>
                </c:pt>
                <c:pt idx="104">
                  <c:v>196.60519125683504</c:v>
                </c:pt>
                <c:pt idx="105">
                  <c:v>199.16666666667123</c:v>
                </c:pt>
                <c:pt idx="106">
                  <c:v>199.06050228310986</c:v>
                </c:pt>
                <c:pt idx="107">
                  <c:v>198.95776255708273</c:v>
                </c:pt>
                <c:pt idx="108">
                  <c:v>198.85159817352135</c:v>
                </c:pt>
                <c:pt idx="109">
                  <c:v>198.74543378995998</c:v>
                </c:pt>
                <c:pt idx="110">
                  <c:v>198.6495433790013</c:v>
                </c:pt>
                <c:pt idx="111">
                  <c:v>198.54337899543992</c:v>
                </c:pt>
                <c:pt idx="112">
                  <c:v>198.44063926941277</c:v>
                </c:pt>
                <c:pt idx="113">
                  <c:v>198.33447488585139</c:v>
                </c:pt>
                <c:pt idx="114">
                  <c:v>198.23173515982427</c:v>
                </c:pt>
                <c:pt idx="115">
                  <c:v>198.12557077626289</c:v>
                </c:pt>
                <c:pt idx="116">
                  <c:v>198.01940639270151</c:v>
                </c:pt>
                <c:pt idx="117">
                  <c:v>197.91666666667436</c:v>
                </c:pt>
                <c:pt idx="118">
                  <c:v>197.81050228311292</c:v>
                </c:pt>
                <c:pt idx="119">
                  <c:v>197.70776255708574</c:v>
                </c:pt>
                <c:pt idx="120">
                  <c:v>197.60159817352434</c:v>
                </c:pt>
                <c:pt idx="121">
                  <c:v>197.49543378996293</c:v>
                </c:pt>
                <c:pt idx="122">
                  <c:v>197.39954337900423</c:v>
                </c:pt>
                <c:pt idx="123">
                  <c:v>197.29337899544282</c:v>
                </c:pt>
                <c:pt idx="124">
                  <c:v>197.19063926941567</c:v>
                </c:pt>
                <c:pt idx="125">
                  <c:v>197.08447488585426</c:v>
                </c:pt>
                <c:pt idx="126">
                  <c:v>196.98173515982708</c:v>
                </c:pt>
                <c:pt idx="127">
                  <c:v>196.87557077626568</c:v>
                </c:pt>
                <c:pt idx="128">
                  <c:v>196.76940639270427</c:v>
                </c:pt>
                <c:pt idx="129">
                  <c:v>196.66666666667712</c:v>
                </c:pt>
                <c:pt idx="130">
                  <c:v>196.56050228311574</c:v>
                </c:pt>
                <c:pt idx="131">
                  <c:v>196.45776255708859</c:v>
                </c:pt>
                <c:pt idx="132">
                  <c:v>196.35159817352724</c:v>
                </c:pt>
                <c:pt idx="133">
                  <c:v>196.24543378996586</c:v>
                </c:pt>
                <c:pt idx="134">
                  <c:v>196.14954337900718</c:v>
                </c:pt>
                <c:pt idx="135">
                  <c:v>196.04337899544583</c:v>
                </c:pt>
                <c:pt idx="136">
                  <c:v>195.94063926941868</c:v>
                </c:pt>
                <c:pt idx="137">
                  <c:v>195.8344748858573</c:v>
                </c:pt>
                <c:pt idx="138">
                  <c:v>195.73173515983018</c:v>
                </c:pt>
                <c:pt idx="139">
                  <c:v>195.6255707762688</c:v>
                </c:pt>
                <c:pt idx="140">
                  <c:v>195.51940639270745</c:v>
                </c:pt>
                <c:pt idx="141">
                  <c:v>195.41666666668033</c:v>
                </c:pt>
                <c:pt idx="142">
                  <c:v>195.31079234974069</c:v>
                </c:pt>
                <c:pt idx="143">
                  <c:v>195.2083333333475</c:v>
                </c:pt>
                <c:pt idx="144">
                  <c:v>195.10245901640786</c:v>
                </c:pt>
                <c:pt idx="145">
                  <c:v>194.9965846994682</c:v>
                </c:pt>
                <c:pt idx="146">
                  <c:v>194.89754098362144</c:v>
                </c:pt>
                <c:pt idx="147">
                  <c:v>194.79166666668181</c:v>
                </c:pt>
                <c:pt idx="148">
                  <c:v>194.68920765028861</c:v>
                </c:pt>
                <c:pt idx="149">
                  <c:v>194.58333333334897</c:v>
                </c:pt>
                <c:pt idx="150">
                  <c:v>194.48087431695575</c:v>
                </c:pt>
                <c:pt idx="151">
                  <c:v>194.37500000001612</c:v>
                </c:pt>
                <c:pt idx="152">
                  <c:v>194.26912568307648</c:v>
                </c:pt>
                <c:pt idx="153">
                  <c:v>194.16666666668326</c:v>
                </c:pt>
                <c:pt idx="154">
                  <c:v>194.06050228312185</c:v>
                </c:pt>
                <c:pt idx="155">
                  <c:v>193.95776255709472</c:v>
                </c:pt>
                <c:pt idx="156">
                  <c:v>193.85159817353332</c:v>
                </c:pt>
                <c:pt idx="157">
                  <c:v>193.74543378997194</c:v>
                </c:pt>
                <c:pt idx="158">
                  <c:v>193.64954337901327</c:v>
                </c:pt>
                <c:pt idx="159">
                  <c:v>193.54337899545189</c:v>
                </c:pt>
                <c:pt idx="160">
                  <c:v>193.44063926942474</c:v>
                </c:pt>
                <c:pt idx="161">
                  <c:v>193.33447488586336</c:v>
                </c:pt>
                <c:pt idx="162">
                  <c:v>193.23173515983621</c:v>
                </c:pt>
                <c:pt idx="163">
                  <c:v>193.12557077627483</c:v>
                </c:pt>
                <c:pt idx="164">
                  <c:v>193.01940639271342</c:v>
                </c:pt>
                <c:pt idx="165">
                  <c:v>192.9166666666863</c:v>
                </c:pt>
                <c:pt idx="166">
                  <c:v>192.81050228312296</c:v>
                </c:pt>
                <c:pt idx="167">
                  <c:v>192.70776255709396</c:v>
                </c:pt>
                <c:pt idx="168">
                  <c:v>192.60159817353065</c:v>
                </c:pt>
                <c:pt idx="169">
                  <c:v>192.49543378996734</c:v>
                </c:pt>
                <c:pt idx="170">
                  <c:v>192.39954337900693</c:v>
                </c:pt>
                <c:pt idx="171">
                  <c:v>192.29337899544362</c:v>
                </c:pt>
                <c:pt idx="172">
                  <c:v>192.19063926941462</c:v>
                </c:pt>
                <c:pt idx="173">
                  <c:v>192.08447488585131</c:v>
                </c:pt>
                <c:pt idx="174">
                  <c:v>191.98173515982231</c:v>
                </c:pt>
                <c:pt idx="175">
                  <c:v>191.875570776259</c:v>
                </c:pt>
                <c:pt idx="176">
                  <c:v>191.76940639269571</c:v>
                </c:pt>
                <c:pt idx="177">
                  <c:v>191.66666666666674</c:v>
                </c:pt>
                <c:pt idx="178">
                  <c:v>199.09817351598031</c:v>
                </c:pt>
                <c:pt idx="179">
                  <c:v>206.28995433789532</c:v>
                </c:pt>
                <c:pt idx="180">
                  <c:v>213.72146118720775</c:v>
                </c:pt>
                <c:pt idx="181">
                  <c:v>221.15296803652018</c:v>
                </c:pt>
                <c:pt idx="182">
                  <c:v>227.8652968036422</c:v>
                </c:pt>
                <c:pt idx="183">
                  <c:v>235.29680365295462</c:v>
                </c:pt>
                <c:pt idx="184">
                  <c:v>242.48858447486964</c:v>
                </c:pt>
                <c:pt idx="185">
                  <c:v>249.92009132418389</c:v>
                </c:pt>
                <c:pt idx="186">
                  <c:v>257.1118721460989</c:v>
                </c:pt>
                <c:pt idx="187">
                  <c:v>264.54337899541133</c:v>
                </c:pt>
                <c:pt idx="188">
                  <c:v>271.97488584472376</c:v>
                </c:pt>
                <c:pt idx="189">
                  <c:v>279.16666666663923</c:v>
                </c:pt>
                <c:pt idx="190">
                  <c:v>286.57786885243149</c:v>
                </c:pt>
                <c:pt idx="191">
                  <c:v>293.7499999999709</c:v>
                </c:pt>
                <c:pt idx="192">
                  <c:v>301.16120218576179</c:v>
                </c:pt>
                <c:pt idx="193">
                  <c:v>308.57240437155269</c:v>
                </c:pt>
                <c:pt idx="194">
                  <c:v>315.50546448084242</c:v>
                </c:pt>
                <c:pt idx="195">
                  <c:v>322.91666666663332</c:v>
                </c:pt>
                <c:pt idx="196">
                  <c:v>330.08879781417272</c:v>
                </c:pt>
                <c:pt idx="197">
                  <c:v>337.49999999996544</c:v>
                </c:pt>
                <c:pt idx="198">
                  <c:v>344.67213114750484</c:v>
                </c:pt>
                <c:pt idx="199">
                  <c:v>352.08333333329574</c:v>
                </c:pt>
                <c:pt idx="200">
                  <c:v>359.49453551908664</c:v>
                </c:pt>
                <c:pt idx="201">
                  <c:v>366.66666666662718</c:v>
                </c:pt>
                <c:pt idx="202">
                  <c:v>374.23972602736285</c:v>
                </c:pt>
                <c:pt idx="203">
                  <c:v>381.56849315065665</c:v>
                </c:pt>
                <c:pt idx="204">
                  <c:v>389.14155251139346</c:v>
                </c:pt>
                <c:pt idx="205">
                  <c:v>396.71461187212844</c:v>
                </c:pt>
                <c:pt idx="206">
                  <c:v>403.55479452053441</c:v>
                </c:pt>
                <c:pt idx="207">
                  <c:v>411.12785388127122</c:v>
                </c:pt>
                <c:pt idx="208">
                  <c:v>418.45662100456502</c:v>
                </c:pt>
                <c:pt idx="209">
                  <c:v>426.02968036530001</c:v>
                </c:pt>
                <c:pt idx="210">
                  <c:v>433.35844748859381</c:v>
                </c:pt>
                <c:pt idx="211">
                  <c:v>440.9315068493288</c:v>
                </c:pt>
                <c:pt idx="212">
                  <c:v>448.5045662100656</c:v>
                </c:pt>
                <c:pt idx="213">
                  <c:v>455.83333333335781</c:v>
                </c:pt>
                <c:pt idx="214">
                  <c:v>463.33561643838038</c:v>
                </c:pt>
                <c:pt idx="215">
                  <c:v>470.59589041098116</c:v>
                </c:pt>
                <c:pt idx="216">
                  <c:v>478.09817351600395</c:v>
                </c:pt>
                <c:pt idx="217">
                  <c:v>485.60045662102493</c:v>
                </c:pt>
                <c:pt idx="218">
                  <c:v>492.37671232878711</c:v>
                </c:pt>
                <c:pt idx="219">
                  <c:v>499.87899543380809</c:v>
                </c:pt>
                <c:pt idx="220">
                  <c:v>507.13926940641068</c:v>
                </c:pt>
                <c:pt idx="221">
                  <c:v>514.64155251143166</c:v>
                </c:pt>
                <c:pt idx="222">
                  <c:v>521.90182648403425</c:v>
                </c:pt>
                <c:pt idx="223">
                  <c:v>529.40410958905522</c:v>
                </c:pt>
                <c:pt idx="224">
                  <c:v>536.90639269407802</c:v>
                </c:pt>
                <c:pt idx="225">
                  <c:v>544.16666666667857</c:v>
                </c:pt>
                <c:pt idx="226">
                  <c:v>551.59817351599304</c:v>
                </c:pt>
                <c:pt idx="227">
                  <c:v>558.78995433790988</c:v>
                </c:pt>
                <c:pt idx="228">
                  <c:v>566.22146118722412</c:v>
                </c:pt>
                <c:pt idx="229">
                  <c:v>573.65296803653837</c:v>
                </c:pt>
                <c:pt idx="230">
                  <c:v>580.36529680366039</c:v>
                </c:pt>
                <c:pt idx="231">
                  <c:v>587.79680365297463</c:v>
                </c:pt>
                <c:pt idx="232">
                  <c:v>594.98858447489147</c:v>
                </c:pt>
                <c:pt idx="233">
                  <c:v>602.42009132420571</c:v>
                </c:pt>
                <c:pt idx="234">
                  <c:v>609.61187214612073</c:v>
                </c:pt>
                <c:pt idx="235">
                  <c:v>617.04337899543498</c:v>
                </c:pt>
                <c:pt idx="236">
                  <c:v>624.47488584474922</c:v>
                </c:pt>
                <c:pt idx="237">
                  <c:v>631.66666666666652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8B1-4E02-BC36-2BA6D63DC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375920"/>
        <c:axId val="497373040"/>
      </c:areaChart>
      <c:barChart>
        <c:barDir val="col"/>
        <c:grouping val="clustered"/>
        <c:varyColors val="0"/>
        <c:ser>
          <c:idx val="0"/>
          <c:order val="3"/>
          <c:tx>
            <c:v>Montaliche PV Produktion</c:v>
          </c:tx>
          <c:spPr>
            <a:solidFill>
              <a:schemeClr val="bg1">
                <a:lumMod val="75000"/>
                <a:alpha val="99000"/>
              </a:schemeClr>
            </a:solidFill>
            <a:ln>
              <a:noFill/>
            </a:ln>
            <a:effectLst/>
          </c:spPr>
          <c:invertIfNegative val="0"/>
          <c:cat>
            <c:numRef>
              <c:f>PV!$A$10:$A$249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PV!$B$10:$B$247</c:f>
              <c:numCache>
                <c:formatCode>0.00</c:formatCode>
                <c:ptCount val="238"/>
                <c:pt idx="0">
                  <c:v>27.077000000000002</c:v>
                </c:pt>
                <c:pt idx="1">
                  <c:v>43.718000000000004</c:v>
                </c:pt>
                <c:pt idx="2">
                  <c:v>99.665999999999997</c:v>
                </c:pt>
                <c:pt idx="3">
                  <c:v>127.254</c:v>
                </c:pt>
                <c:pt idx="4">
                  <c:v>163.99199999999999</c:v>
                </c:pt>
                <c:pt idx="5">
                  <c:v>147.70500000000001</c:v>
                </c:pt>
                <c:pt idx="6">
                  <c:v>189.066</c:v>
                </c:pt>
                <c:pt idx="7">
                  <c:v>208.79300000000001</c:v>
                </c:pt>
                <c:pt idx="8">
                  <c:v>146.364</c:v>
                </c:pt>
                <c:pt idx="9">
                  <c:v>86.424999999999997</c:v>
                </c:pt>
                <c:pt idx="10">
                  <c:v>45.231999999999999</c:v>
                </c:pt>
                <c:pt idx="11">
                  <c:v>48.106999999999999</c:v>
                </c:pt>
                <c:pt idx="12">
                  <c:v>19.038</c:v>
                </c:pt>
                <c:pt idx="13">
                  <c:v>74.594999999999999</c:v>
                </c:pt>
                <c:pt idx="14">
                  <c:v>151.95500000000001</c:v>
                </c:pt>
                <c:pt idx="15">
                  <c:v>191.744</c:v>
                </c:pt>
                <c:pt idx="16">
                  <c:v>229.565</c:v>
                </c:pt>
                <c:pt idx="17">
                  <c:v>248.16</c:v>
                </c:pt>
                <c:pt idx="18">
                  <c:v>229.75</c:v>
                </c:pt>
                <c:pt idx="19">
                  <c:v>204.40799999999999</c:v>
                </c:pt>
                <c:pt idx="20">
                  <c:v>145.767</c:v>
                </c:pt>
                <c:pt idx="21">
                  <c:v>117.655</c:v>
                </c:pt>
                <c:pt idx="22">
                  <c:v>47.951000000000001</c:v>
                </c:pt>
                <c:pt idx="23">
                  <c:v>22.411999999999999</c:v>
                </c:pt>
                <c:pt idx="24">
                  <c:v>53.268999999999998</c:v>
                </c:pt>
                <c:pt idx="25">
                  <c:v>37.311999999999998</c:v>
                </c:pt>
                <c:pt idx="26">
                  <c:v>123.39700000000001</c:v>
                </c:pt>
                <c:pt idx="27">
                  <c:v>267.75900000000001</c:v>
                </c:pt>
                <c:pt idx="28">
                  <c:v>263.56200000000001</c:v>
                </c:pt>
                <c:pt idx="29">
                  <c:v>246.946</c:v>
                </c:pt>
                <c:pt idx="30">
                  <c:v>288.83999999999997</c:v>
                </c:pt>
                <c:pt idx="31">
                  <c:v>232.262</c:v>
                </c:pt>
                <c:pt idx="32">
                  <c:v>221.791</c:v>
                </c:pt>
                <c:pt idx="33">
                  <c:v>125.21</c:v>
                </c:pt>
                <c:pt idx="34">
                  <c:v>51.216000000000001</c:v>
                </c:pt>
                <c:pt idx="35">
                  <c:v>33.536999999999999</c:v>
                </c:pt>
                <c:pt idx="36">
                  <c:v>50.145000000000003</c:v>
                </c:pt>
                <c:pt idx="37">
                  <c:v>126.967</c:v>
                </c:pt>
                <c:pt idx="38">
                  <c:v>209.029</c:v>
                </c:pt>
                <c:pt idx="39">
                  <c:v>226.04400000000001</c:v>
                </c:pt>
                <c:pt idx="40">
                  <c:v>266.60899999999998</c:v>
                </c:pt>
                <c:pt idx="41">
                  <c:v>315.846</c:v>
                </c:pt>
                <c:pt idx="42">
                  <c:v>314.08300000000003</c:v>
                </c:pt>
                <c:pt idx="43">
                  <c:v>263.536</c:v>
                </c:pt>
                <c:pt idx="44">
                  <c:v>198.852</c:v>
                </c:pt>
                <c:pt idx="45">
                  <c:v>121.613</c:v>
                </c:pt>
                <c:pt idx="46">
                  <c:v>60.226999999999997</c:v>
                </c:pt>
                <c:pt idx="47">
                  <c:v>24.719000000000001</c:v>
                </c:pt>
                <c:pt idx="48">
                  <c:v>85.001000000000005</c:v>
                </c:pt>
                <c:pt idx="49">
                  <c:v>119</c:v>
                </c:pt>
                <c:pt idx="50">
                  <c:v>227</c:v>
                </c:pt>
                <c:pt idx="51">
                  <c:v>336</c:v>
                </c:pt>
                <c:pt idx="52">
                  <c:v>361</c:v>
                </c:pt>
                <c:pt idx="53">
                  <c:v>327</c:v>
                </c:pt>
                <c:pt idx="54">
                  <c:v>393.00099999999998</c:v>
                </c:pt>
                <c:pt idx="55">
                  <c:v>315</c:v>
                </c:pt>
                <c:pt idx="56">
                  <c:v>256</c:v>
                </c:pt>
                <c:pt idx="57">
                  <c:v>144</c:v>
                </c:pt>
                <c:pt idx="58">
                  <c:v>90</c:v>
                </c:pt>
                <c:pt idx="59">
                  <c:v>39</c:v>
                </c:pt>
                <c:pt idx="60">
                  <c:v>36</c:v>
                </c:pt>
                <c:pt idx="61">
                  <c:v>118</c:v>
                </c:pt>
                <c:pt idx="62">
                  <c:v>257</c:v>
                </c:pt>
                <c:pt idx="63">
                  <c:v>363</c:v>
                </c:pt>
                <c:pt idx="64">
                  <c:v>373</c:v>
                </c:pt>
                <c:pt idx="65">
                  <c:v>430</c:v>
                </c:pt>
                <c:pt idx="66">
                  <c:v>374.00099999999998</c:v>
                </c:pt>
                <c:pt idx="67">
                  <c:v>357</c:v>
                </c:pt>
                <c:pt idx="68">
                  <c:v>311</c:v>
                </c:pt>
                <c:pt idx="69">
                  <c:v>216</c:v>
                </c:pt>
                <c:pt idx="70">
                  <c:v>82</c:v>
                </c:pt>
                <c:pt idx="71">
                  <c:v>47</c:v>
                </c:pt>
                <c:pt idx="72">
                  <c:v>102</c:v>
                </c:pt>
                <c:pt idx="73">
                  <c:v>186</c:v>
                </c:pt>
                <c:pt idx="74">
                  <c:v>361</c:v>
                </c:pt>
                <c:pt idx="75">
                  <c:v>409</c:v>
                </c:pt>
                <c:pt idx="76">
                  <c:v>523</c:v>
                </c:pt>
                <c:pt idx="77">
                  <c:v>536</c:v>
                </c:pt>
                <c:pt idx="78">
                  <c:v>621</c:v>
                </c:pt>
                <c:pt idx="79">
                  <c:v>527</c:v>
                </c:pt>
                <c:pt idx="80">
                  <c:v>356</c:v>
                </c:pt>
                <c:pt idx="81">
                  <c:v>252</c:v>
                </c:pt>
                <c:pt idx="82">
                  <c:v>134</c:v>
                </c:pt>
                <c:pt idx="83">
                  <c:v>60</c:v>
                </c:pt>
                <c:pt idx="84">
                  <c:v>76</c:v>
                </c:pt>
                <c:pt idx="85">
                  <c:v>231</c:v>
                </c:pt>
                <c:pt idx="86">
                  <c:v>343</c:v>
                </c:pt>
                <c:pt idx="87">
                  <c:v>460.00099999999998</c:v>
                </c:pt>
                <c:pt idx="88">
                  <c:v>595</c:v>
                </c:pt>
                <c:pt idx="89">
                  <c:v>768</c:v>
                </c:pt>
                <c:pt idx="90">
                  <c:v>695</c:v>
                </c:pt>
                <c:pt idx="91">
                  <c:v>593</c:v>
                </c:pt>
                <c:pt idx="92">
                  <c:v>557</c:v>
                </c:pt>
                <c:pt idx="93">
                  <c:v>353</c:v>
                </c:pt>
                <c:pt idx="94">
                  <c:v>143</c:v>
                </c:pt>
                <c:pt idx="95">
                  <c:v>100</c:v>
                </c:pt>
                <c:pt idx="96">
                  <c:v>123</c:v>
                </c:pt>
                <c:pt idx="97">
                  <c:v>270</c:v>
                </c:pt>
                <c:pt idx="98">
                  <c:v>440</c:v>
                </c:pt>
                <c:pt idx="99">
                  <c:v>615</c:v>
                </c:pt>
                <c:pt idx="100">
                  <c:v>740</c:v>
                </c:pt>
                <c:pt idx="101">
                  <c:v>771</c:v>
                </c:pt>
                <c:pt idx="102">
                  <c:v>920</c:v>
                </c:pt>
                <c:pt idx="103">
                  <c:v>881.99900000000002</c:v>
                </c:pt>
                <c:pt idx="104">
                  <c:v>548</c:v>
                </c:pt>
                <c:pt idx="105">
                  <c:v>328</c:v>
                </c:pt>
                <c:pt idx="106">
                  <c:v>196</c:v>
                </c:pt>
                <c:pt idx="107">
                  <c:v>128</c:v>
                </c:pt>
                <c:pt idx="108">
                  <c:v>201.1</c:v>
                </c:pt>
                <c:pt idx="109">
                  <c:v>276.10000000000002</c:v>
                </c:pt>
                <c:pt idx="110">
                  <c:v>657.3</c:v>
                </c:pt>
                <c:pt idx="111">
                  <c:v>966</c:v>
                </c:pt>
                <c:pt idx="112">
                  <c:v>1025</c:v>
                </c:pt>
                <c:pt idx="113">
                  <c:v>1206</c:v>
                </c:pt>
                <c:pt idx="114">
                  <c:v>1080.7</c:v>
                </c:pt>
                <c:pt idx="115">
                  <c:v>1070.0999999999999</c:v>
                </c:pt>
                <c:pt idx="116">
                  <c:v>701.2</c:v>
                </c:pt>
                <c:pt idx="117">
                  <c:v>460.4</c:v>
                </c:pt>
                <c:pt idx="118">
                  <c:v>327.5</c:v>
                </c:pt>
                <c:pt idx="119">
                  <c:v>258</c:v>
                </c:pt>
                <c:pt idx="120">
                  <c:v>305.2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EE-4F61-B349-825C7C427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7375920"/>
        <c:axId val="497373040"/>
      </c:barChart>
      <c:lineChart>
        <c:grouping val="standard"/>
        <c:varyColors val="0"/>
        <c:ser>
          <c:idx val="1"/>
          <c:order val="0"/>
          <c:tx>
            <c:v>Gleitender Mittelwert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name>Trend Produktion (Exponentiell)</c:nam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forward val="95"/>
            <c:dispRSqr val="0"/>
            <c:dispEq val="0"/>
          </c:trendline>
          <c:cat>
            <c:numRef>
              <c:f>PV!$A$10:$A$34</c:f>
              <c:numCache>
                <c:formatCode>m/d/yyyy</c:formatCode>
                <c:ptCount val="25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</c:numCache>
            </c:numRef>
          </c:cat>
          <c:val>
            <c:numRef>
              <c:f>PV!$C$10:$C$130</c:f>
              <c:numCache>
                <c:formatCode>0.00</c:formatCode>
                <c:ptCount val="121"/>
                <c:pt idx="11">
                  <c:v>111.11658333333332</c:v>
                </c:pt>
                <c:pt idx="12">
                  <c:v>110.44666666666666</c:v>
                </c:pt>
                <c:pt idx="13">
                  <c:v>113.01975</c:v>
                </c:pt>
                <c:pt idx="14">
                  <c:v>117.37716666666667</c:v>
                </c:pt>
                <c:pt idx="15">
                  <c:v>122.75133333333332</c:v>
                </c:pt>
                <c:pt idx="16">
                  <c:v>128.21574999999999</c:v>
                </c:pt>
                <c:pt idx="17">
                  <c:v>136.58700000000002</c:v>
                </c:pt>
                <c:pt idx="18">
                  <c:v>139.97733333333335</c:v>
                </c:pt>
                <c:pt idx="19">
                  <c:v>139.61191666666667</c:v>
                </c:pt>
                <c:pt idx="20">
                  <c:v>139.56216666666668</c:v>
                </c:pt>
                <c:pt idx="21">
                  <c:v>142.16466666666668</c:v>
                </c:pt>
                <c:pt idx="22">
                  <c:v>142.39125000000001</c:v>
                </c:pt>
                <c:pt idx="23">
                  <c:v>140.24999999999997</c:v>
                </c:pt>
                <c:pt idx="24">
                  <c:v>143.10258333333331</c:v>
                </c:pt>
                <c:pt idx="25">
                  <c:v>139.99566666666666</c:v>
                </c:pt>
                <c:pt idx="26">
                  <c:v>137.61583333333331</c:v>
                </c:pt>
                <c:pt idx="27">
                  <c:v>143.95041666666665</c:v>
                </c:pt>
                <c:pt idx="28">
                  <c:v>146.7835</c:v>
                </c:pt>
                <c:pt idx="29">
                  <c:v>146.68233333333333</c:v>
                </c:pt>
                <c:pt idx="30">
                  <c:v>151.60650000000001</c:v>
                </c:pt>
                <c:pt idx="31">
                  <c:v>153.92766666666665</c:v>
                </c:pt>
                <c:pt idx="32">
                  <c:v>160.26299999999998</c:v>
                </c:pt>
                <c:pt idx="33">
                  <c:v>160.89258333333331</c:v>
                </c:pt>
                <c:pt idx="34">
                  <c:v>161.16466666666665</c:v>
                </c:pt>
                <c:pt idx="35">
                  <c:v>162.09174999999999</c:v>
                </c:pt>
                <c:pt idx="36">
                  <c:v>161.83141666666666</c:v>
                </c:pt>
                <c:pt idx="37">
                  <c:v>169.30266666666668</c:v>
                </c:pt>
                <c:pt idx="38">
                  <c:v>176.43866666666668</c:v>
                </c:pt>
                <c:pt idx="39">
                  <c:v>172.96241666666666</c:v>
                </c:pt>
                <c:pt idx="40">
                  <c:v>173.21633333333332</c:v>
                </c:pt>
                <c:pt idx="41">
                  <c:v>178.958</c:v>
                </c:pt>
                <c:pt idx="42">
                  <c:v>181.06158333333335</c:v>
                </c:pt>
                <c:pt idx="43">
                  <c:v>183.66774999999998</c:v>
                </c:pt>
                <c:pt idx="44">
                  <c:v>181.75616666666667</c:v>
                </c:pt>
                <c:pt idx="45">
                  <c:v>181.45641666666666</c:v>
                </c:pt>
                <c:pt idx="46">
                  <c:v>182.20733333333331</c:v>
                </c:pt>
                <c:pt idx="47">
                  <c:v>181.4725</c:v>
                </c:pt>
                <c:pt idx="48">
                  <c:v>184.37716666666668</c:v>
                </c:pt>
                <c:pt idx="49">
                  <c:v>183.71325000000004</c:v>
                </c:pt>
                <c:pt idx="50">
                  <c:v>185.2108333333334</c:v>
                </c:pt>
                <c:pt idx="51">
                  <c:v>194.37383333333335</c:v>
                </c:pt>
                <c:pt idx="52">
                  <c:v>202.23975000000004</c:v>
                </c:pt>
                <c:pt idx="53">
                  <c:v>203.16925000000001</c:v>
                </c:pt>
                <c:pt idx="54">
                  <c:v>209.74574999999996</c:v>
                </c:pt>
                <c:pt idx="55">
                  <c:v>214.03441666666666</c:v>
                </c:pt>
                <c:pt idx="56">
                  <c:v>218.79674999999997</c:v>
                </c:pt>
                <c:pt idx="57">
                  <c:v>220.66233333333335</c:v>
                </c:pt>
                <c:pt idx="58">
                  <c:v>223.14341666666667</c:v>
                </c:pt>
                <c:pt idx="59">
                  <c:v>224.33349999999999</c:v>
                </c:pt>
                <c:pt idx="60">
                  <c:v>220.25008333333335</c:v>
                </c:pt>
                <c:pt idx="61">
                  <c:v>220.16675000000001</c:v>
                </c:pt>
                <c:pt idx="62">
                  <c:v>222.66675000000001</c:v>
                </c:pt>
                <c:pt idx="63">
                  <c:v>224.91675000000001</c:v>
                </c:pt>
                <c:pt idx="64">
                  <c:v>225.91675000000001</c:v>
                </c:pt>
                <c:pt idx="65">
                  <c:v>234.50008333333335</c:v>
                </c:pt>
                <c:pt idx="66">
                  <c:v>232.91675000000001</c:v>
                </c:pt>
                <c:pt idx="67">
                  <c:v>236.41675000000001</c:v>
                </c:pt>
                <c:pt idx="68">
                  <c:v>241.00008333333335</c:v>
                </c:pt>
                <c:pt idx="69">
                  <c:v>247.00008333333335</c:v>
                </c:pt>
                <c:pt idx="70">
                  <c:v>246.33341666666669</c:v>
                </c:pt>
                <c:pt idx="71">
                  <c:v>247.00008333333335</c:v>
                </c:pt>
                <c:pt idx="72">
                  <c:v>252.50008333333335</c:v>
                </c:pt>
                <c:pt idx="73">
                  <c:v>258.16675000000004</c:v>
                </c:pt>
                <c:pt idx="74">
                  <c:v>266.83341666666666</c:v>
                </c:pt>
                <c:pt idx="75">
                  <c:v>270.66675000000004</c:v>
                </c:pt>
                <c:pt idx="76">
                  <c:v>283.16675000000004</c:v>
                </c:pt>
                <c:pt idx="77">
                  <c:v>292.00008333333335</c:v>
                </c:pt>
                <c:pt idx="78">
                  <c:v>312.58333333333331</c:v>
                </c:pt>
                <c:pt idx="79">
                  <c:v>326.75</c:v>
                </c:pt>
                <c:pt idx="80">
                  <c:v>330.5</c:v>
                </c:pt>
                <c:pt idx="81">
                  <c:v>333.5</c:v>
                </c:pt>
                <c:pt idx="82">
                  <c:v>337.83333333333331</c:v>
                </c:pt>
                <c:pt idx="83">
                  <c:v>338.91666666666669</c:v>
                </c:pt>
                <c:pt idx="84">
                  <c:v>336.75</c:v>
                </c:pt>
                <c:pt idx="85">
                  <c:v>340.5</c:v>
                </c:pt>
                <c:pt idx="86">
                  <c:v>339</c:v>
                </c:pt>
                <c:pt idx="87">
                  <c:v>343.25008333333335</c:v>
                </c:pt>
                <c:pt idx="88">
                  <c:v>349.25008333333335</c:v>
                </c:pt>
                <c:pt idx="89">
                  <c:v>368.58341666666666</c:v>
                </c:pt>
                <c:pt idx="90">
                  <c:v>374.75008333333335</c:v>
                </c:pt>
                <c:pt idx="91">
                  <c:v>380.25008333333335</c:v>
                </c:pt>
                <c:pt idx="92">
                  <c:v>397.00008333333335</c:v>
                </c:pt>
                <c:pt idx="93">
                  <c:v>405.41675000000004</c:v>
                </c:pt>
                <c:pt idx="94">
                  <c:v>406.16675000000004</c:v>
                </c:pt>
                <c:pt idx="95">
                  <c:v>409.50008333333335</c:v>
                </c:pt>
                <c:pt idx="96">
                  <c:v>413.41675000000004</c:v>
                </c:pt>
                <c:pt idx="97">
                  <c:v>416.66675000000004</c:v>
                </c:pt>
                <c:pt idx="98">
                  <c:v>424.75008333333335</c:v>
                </c:pt>
                <c:pt idx="99">
                  <c:v>437.66666666666669</c:v>
                </c:pt>
                <c:pt idx="100">
                  <c:v>449.75</c:v>
                </c:pt>
                <c:pt idx="101">
                  <c:v>450</c:v>
                </c:pt>
                <c:pt idx="102">
                  <c:v>468.75</c:v>
                </c:pt>
                <c:pt idx="103">
                  <c:v>492.83324999999996</c:v>
                </c:pt>
                <c:pt idx="104">
                  <c:v>492.08324999999996</c:v>
                </c:pt>
                <c:pt idx="105">
                  <c:v>489.99991666666665</c:v>
                </c:pt>
                <c:pt idx="106">
                  <c:v>494.41658333333334</c:v>
                </c:pt>
                <c:pt idx="107">
                  <c:v>496.74991666666665</c:v>
                </c:pt>
                <c:pt idx="108">
                  <c:v>503.25825000000003</c:v>
                </c:pt>
                <c:pt idx="109">
                  <c:v>503.76658333333336</c:v>
                </c:pt>
                <c:pt idx="110">
                  <c:v>521.87491666666676</c:v>
                </c:pt>
                <c:pt idx="111">
                  <c:v>551.12491666666676</c:v>
                </c:pt>
                <c:pt idx="112">
                  <c:v>574.87491666666665</c:v>
                </c:pt>
                <c:pt idx="113">
                  <c:v>611.12491666666665</c:v>
                </c:pt>
                <c:pt idx="114">
                  <c:v>624.5165833333333</c:v>
                </c:pt>
                <c:pt idx="115">
                  <c:v>640.19166666666661</c:v>
                </c:pt>
                <c:pt idx="116">
                  <c:v>652.95833333333326</c:v>
                </c:pt>
                <c:pt idx="117">
                  <c:v>663.99166666666656</c:v>
                </c:pt>
                <c:pt idx="118">
                  <c:v>674.94999999999993</c:v>
                </c:pt>
                <c:pt idx="119">
                  <c:v>685.78333333333319</c:v>
                </c:pt>
                <c:pt idx="120">
                  <c:v>694.45833333333314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EEE-4F61-B349-825C7C42708F}"/>
            </c:ext>
          </c:extLst>
        </c:ser>
        <c:ser>
          <c:idx val="4"/>
          <c:order val="4"/>
          <c:tx>
            <c:v>HotSpots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74"/>
              <c:layout>
                <c:manualLayout>
                  <c:x val="-5.5383775662649924E-2"/>
                  <c:y val="-2.7544727653292276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6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600"/>
                      <a:t>Bundesrat</a:t>
                    </a:r>
                  </a:p>
                </c:rich>
              </c:tx>
              <c:numFmt formatCode="@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8524712389816254E-2"/>
                      <c:h val="5.5189358265296258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2-CD97-438E-A3C0-A4B8018571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PV!$A$10:$A$34</c:f>
              <c:numCache>
                <c:formatCode>m/d/yyyy</c:formatCode>
                <c:ptCount val="25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</c:numCache>
            </c:numRef>
          </c:cat>
          <c:val>
            <c:numRef>
              <c:f>PV!$F$10:$F$247</c:f>
              <c:numCache>
                <c:formatCode>0.00</c:formatCode>
                <c:ptCount val="238"/>
                <c:pt idx="174">
                  <c:v>1558.3333333333333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97-438E-A3C0-A4B801857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375920"/>
        <c:axId val="497373040"/>
      </c:lineChart>
      <c:dateAx>
        <c:axId val="497375920"/>
        <c:scaling>
          <c:orientation val="minMax"/>
          <c:max val="49644"/>
        </c:scaling>
        <c:delete val="0"/>
        <c:axPos val="b"/>
        <c:numFmt formatCode="mm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373040"/>
        <c:crosses val="autoZero"/>
        <c:auto val="0"/>
        <c:lblOffset val="100"/>
        <c:baseTimeUnit val="months"/>
        <c:majorUnit val="12"/>
        <c:majorTimeUnit val="months"/>
        <c:minorUnit val="1"/>
        <c:minorTimeUnit val="years"/>
      </c:dateAx>
      <c:valAx>
        <c:axId val="49737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GWh</a:t>
                </a:r>
              </a:p>
            </c:rich>
          </c:tx>
          <c:layout>
            <c:manualLayout>
              <c:xMode val="edge"/>
              <c:yMode val="edge"/>
              <c:x val="2.8681927543163843E-2"/>
              <c:y val="0.400779382389726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375920"/>
        <c:crossesAt val="42370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Monatliche Wind-Produktion Schweiz</a:t>
            </a:r>
          </a:p>
        </c:rich>
      </c:tx>
      <c:layout>
        <c:manualLayout>
          <c:xMode val="edge"/>
          <c:yMode val="edge"/>
          <c:x val="0.28633282653169434"/>
          <c:y val="2.92043687487192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440494695444623"/>
          <c:y val="0.1252710069245502"/>
          <c:w val="0.81741863517060365"/>
          <c:h val="0.64760634801912975"/>
        </c:manualLayout>
      </c:layout>
      <c:areaChart>
        <c:grouping val="stacked"/>
        <c:varyColors val="0"/>
        <c:ser>
          <c:idx val="2"/>
          <c:order val="1"/>
          <c:tx>
            <c:v>UntereGrenze</c:v>
          </c:tx>
          <c:spPr>
            <a:noFill/>
            <a:ln>
              <a:noFill/>
            </a:ln>
            <a:effectLst/>
          </c:spPr>
          <c:cat>
            <c:numRef>
              <c:f>PV!$A$10:$A$249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Wind!$D$10:$D$247</c:f>
              <c:numCache>
                <c:formatCode>0.00</c:formatCode>
                <c:ptCount val="238"/>
                <c:pt idx="69">
                  <c:v>17.333333333333201</c:v>
                </c:pt>
                <c:pt idx="70">
                  <c:v>17.743835616438218</c:v>
                </c:pt>
                <c:pt idx="71">
                  <c:v>18.141095890410838</c:v>
                </c:pt>
                <c:pt idx="72">
                  <c:v>18.551598173515913</c:v>
                </c:pt>
                <c:pt idx="73">
                  <c:v>18.962100456620988</c:v>
                </c:pt>
                <c:pt idx="74">
                  <c:v>19.332876712328812</c:v>
                </c:pt>
                <c:pt idx="75">
                  <c:v>19.743378995433886</c:v>
                </c:pt>
                <c:pt idx="76">
                  <c:v>20.140639269406506</c:v>
                </c:pt>
                <c:pt idx="77">
                  <c:v>20.551141552511581</c:v>
                </c:pt>
                <c:pt idx="78">
                  <c:v>20.948401826484314</c:v>
                </c:pt>
                <c:pt idx="79">
                  <c:v>21.358904109589389</c:v>
                </c:pt>
                <c:pt idx="80">
                  <c:v>21.769406392694464</c:v>
                </c:pt>
                <c:pt idx="81">
                  <c:v>22.166666666667112</c:v>
                </c:pt>
                <c:pt idx="82">
                  <c:v>22.577168949772044</c:v>
                </c:pt>
                <c:pt idx="83">
                  <c:v>22.974429223744664</c:v>
                </c:pt>
                <c:pt idx="84">
                  <c:v>23.384931506849625</c:v>
                </c:pt>
                <c:pt idx="85">
                  <c:v>23.795433789954586</c:v>
                </c:pt>
                <c:pt idx="86">
                  <c:v>24.166210045662297</c:v>
                </c:pt>
                <c:pt idx="87">
                  <c:v>24.576712328767258</c:v>
                </c:pt>
                <c:pt idx="88">
                  <c:v>24.973972602739877</c:v>
                </c:pt>
                <c:pt idx="89">
                  <c:v>25.384474885844838</c:v>
                </c:pt>
                <c:pt idx="90">
                  <c:v>25.781735159817345</c:v>
                </c:pt>
                <c:pt idx="91">
                  <c:v>26.192237442922305</c:v>
                </c:pt>
                <c:pt idx="92">
                  <c:v>26.602739726027266</c:v>
                </c:pt>
                <c:pt idx="93">
                  <c:v>26.99999999999984</c:v>
                </c:pt>
                <c:pt idx="94">
                  <c:v>27.40938069216736</c:v>
                </c:pt>
                <c:pt idx="95">
                  <c:v>27.805555555555429</c:v>
                </c:pt>
                <c:pt idx="96">
                  <c:v>28.214936247723017</c:v>
                </c:pt>
                <c:pt idx="97">
                  <c:v>28.624316939890605</c:v>
                </c:pt>
                <c:pt idx="98">
                  <c:v>29.007285974499041</c:v>
                </c:pt>
                <c:pt idx="99">
                  <c:v>29.416666666666742</c:v>
                </c:pt>
                <c:pt idx="100">
                  <c:v>29.812841530054698</c:v>
                </c:pt>
                <c:pt idx="101">
                  <c:v>30.222222222222399</c:v>
                </c:pt>
                <c:pt idx="102">
                  <c:v>30.618397085610354</c:v>
                </c:pt>
                <c:pt idx="103">
                  <c:v>31.027777777778056</c:v>
                </c:pt>
                <c:pt idx="104">
                  <c:v>31.437158469945643</c:v>
                </c:pt>
                <c:pt idx="105">
                  <c:v>31.833333333333748</c:v>
                </c:pt>
                <c:pt idx="106">
                  <c:v>32.243835616438673</c:v>
                </c:pt>
                <c:pt idx="107">
                  <c:v>32.641095890411293</c:v>
                </c:pt>
                <c:pt idx="108">
                  <c:v>33.051598173516254</c:v>
                </c:pt>
                <c:pt idx="109">
                  <c:v>33.462100456621215</c:v>
                </c:pt>
                <c:pt idx="110">
                  <c:v>33.832876712328925</c:v>
                </c:pt>
                <c:pt idx="111">
                  <c:v>34.243378995433886</c:v>
                </c:pt>
                <c:pt idx="112">
                  <c:v>34.640639269406392</c:v>
                </c:pt>
                <c:pt idx="113">
                  <c:v>35.051141552511467</c:v>
                </c:pt>
                <c:pt idx="114">
                  <c:v>35.448401826483973</c:v>
                </c:pt>
                <c:pt idx="115">
                  <c:v>35.858904109588934</c:v>
                </c:pt>
                <c:pt idx="116">
                  <c:v>36.269406392693895</c:v>
                </c:pt>
                <c:pt idx="117">
                  <c:v>36.66666666666648</c:v>
                </c:pt>
                <c:pt idx="118">
                  <c:v>37.07716894977159</c:v>
                </c:pt>
                <c:pt idx="119">
                  <c:v>37.47442922374421</c:v>
                </c:pt>
                <c:pt idx="120">
                  <c:v>37.884931506849284</c:v>
                </c:pt>
                <c:pt idx="121">
                  <c:v>38.295433789954359</c:v>
                </c:pt>
                <c:pt idx="122">
                  <c:v>38.666210045662183</c:v>
                </c:pt>
                <c:pt idx="123">
                  <c:v>39.076712328767258</c:v>
                </c:pt>
                <c:pt idx="124">
                  <c:v>39.473972602739877</c:v>
                </c:pt>
                <c:pt idx="125">
                  <c:v>39.884474885844952</c:v>
                </c:pt>
                <c:pt idx="126">
                  <c:v>40.281735159817572</c:v>
                </c:pt>
                <c:pt idx="127">
                  <c:v>40.692237442922647</c:v>
                </c:pt>
                <c:pt idx="128">
                  <c:v>41.102739726027721</c:v>
                </c:pt>
                <c:pt idx="129">
                  <c:v>41.500000000000391</c:v>
                </c:pt>
                <c:pt idx="130">
                  <c:v>41.910502283105302</c:v>
                </c:pt>
                <c:pt idx="131">
                  <c:v>42.307762557077922</c:v>
                </c:pt>
                <c:pt idx="132">
                  <c:v>42.718264840182883</c:v>
                </c:pt>
                <c:pt idx="133">
                  <c:v>43.128767123287844</c:v>
                </c:pt>
                <c:pt idx="134">
                  <c:v>43.499543378995554</c:v>
                </c:pt>
                <c:pt idx="135">
                  <c:v>43.910045662100515</c:v>
                </c:pt>
                <c:pt idx="136">
                  <c:v>44.307305936073021</c:v>
                </c:pt>
                <c:pt idx="137">
                  <c:v>44.717808219178096</c:v>
                </c:pt>
                <c:pt idx="138">
                  <c:v>45.115068493150602</c:v>
                </c:pt>
                <c:pt idx="139">
                  <c:v>45.525570776255563</c:v>
                </c:pt>
                <c:pt idx="140">
                  <c:v>45.936073059360524</c:v>
                </c:pt>
                <c:pt idx="141">
                  <c:v>46.333333333333115</c:v>
                </c:pt>
                <c:pt idx="142">
                  <c:v>46.742714025500732</c:v>
                </c:pt>
                <c:pt idx="143">
                  <c:v>47.1388888888888</c:v>
                </c:pt>
                <c:pt idx="144">
                  <c:v>47.548269581056388</c:v>
                </c:pt>
                <c:pt idx="145">
                  <c:v>47.957650273223976</c:v>
                </c:pt>
                <c:pt idx="146">
                  <c:v>48.340619307832412</c:v>
                </c:pt>
                <c:pt idx="147">
                  <c:v>48.750000000000114</c:v>
                </c:pt>
                <c:pt idx="148">
                  <c:v>49.146174863388069</c:v>
                </c:pt>
                <c:pt idx="149">
                  <c:v>49.55555555555577</c:v>
                </c:pt>
                <c:pt idx="150">
                  <c:v>49.951730418943725</c:v>
                </c:pt>
                <c:pt idx="151">
                  <c:v>50.361111111111427</c:v>
                </c:pt>
                <c:pt idx="152">
                  <c:v>50.770491803279015</c:v>
                </c:pt>
                <c:pt idx="153">
                  <c:v>51.166666666667027</c:v>
                </c:pt>
                <c:pt idx="154">
                  <c:v>51.577168949771931</c:v>
                </c:pt>
                <c:pt idx="155">
                  <c:v>51.974429223744551</c:v>
                </c:pt>
                <c:pt idx="156">
                  <c:v>52.384931506849512</c:v>
                </c:pt>
                <c:pt idx="157">
                  <c:v>52.795433789954473</c:v>
                </c:pt>
                <c:pt idx="158">
                  <c:v>53.166210045662183</c:v>
                </c:pt>
                <c:pt idx="159">
                  <c:v>53.576712328767144</c:v>
                </c:pt>
                <c:pt idx="160">
                  <c:v>53.97397260273965</c:v>
                </c:pt>
                <c:pt idx="161">
                  <c:v>54.384474885844725</c:v>
                </c:pt>
                <c:pt idx="162">
                  <c:v>54.781735159817231</c:v>
                </c:pt>
                <c:pt idx="163">
                  <c:v>55.192237442922192</c:v>
                </c:pt>
                <c:pt idx="164">
                  <c:v>55.602739726027153</c:v>
                </c:pt>
                <c:pt idx="165">
                  <c:v>55.999999999999751</c:v>
                </c:pt>
                <c:pt idx="166">
                  <c:v>56.410502283104847</c:v>
                </c:pt>
                <c:pt idx="167">
                  <c:v>56.807762557077467</c:v>
                </c:pt>
                <c:pt idx="168">
                  <c:v>57.218264840182428</c:v>
                </c:pt>
                <c:pt idx="169">
                  <c:v>57.628767123287503</c:v>
                </c:pt>
                <c:pt idx="170">
                  <c:v>57.999543378995327</c:v>
                </c:pt>
                <c:pt idx="171">
                  <c:v>58.410045662100288</c:v>
                </c:pt>
                <c:pt idx="172">
                  <c:v>58.807305936073021</c:v>
                </c:pt>
                <c:pt idx="173">
                  <c:v>59.217808219177982</c:v>
                </c:pt>
                <c:pt idx="174">
                  <c:v>59.615068493150602</c:v>
                </c:pt>
                <c:pt idx="175">
                  <c:v>60.025570776255677</c:v>
                </c:pt>
                <c:pt idx="176">
                  <c:v>60.436073059360751</c:v>
                </c:pt>
                <c:pt idx="177">
                  <c:v>60.833333333333329</c:v>
                </c:pt>
                <c:pt idx="178">
                  <c:v>61.328767123287776</c:v>
                </c:pt>
                <c:pt idx="179">
                  <c:v>61.808219178082368</c:v>
                </c:pt>
                <c:pt idx="180">
                  <c:v>62.303652968036772</c:v>
                </c:pt>
                <c:pt idx="181">
                  <c:v>62.799086757991176</c:v>
                </c:pt>
                <c:pt idx="182">
                  <c:v>63.246575342466144</c:v>
                </c:pt>
                <c:pt idx="183">
                  <c:v>63.742009132420549</c:v>
                </c:pt>
                <c:pt idx="184">
                  <c:v>64.221461187215141</c:v>
                </c:pt>
                <c:pt idx="185">
                  <c:v>64.716894977169659</c:v>
                </c:pt>
                <c:pt idx="186">
                  <c:v>65.196347031964251</c:v>
                </c:pt>
                <c:pt idx="187">
                  <c:v>65.691780821918655</c:v>
                </c:pt>
                <c:pt idx="188">
                  <c:v>66.18721461187306</c:v>
                </c:pt>
                <c:pt idx="189">
                  <c:v>66.666666666667609</c:v>
                </c:pt>
                <c:pt idx="190">
                  <c:v>67.16074681238706</c:v>
                </c:pt>
                <c:pt idx="191">
                  <c:v>67.63888888888971</c:v>
                </c:pt>
                <c:pt idx="192">
                  <c:v>68.132969034609118</c:v>
                </c:pt>
                <c:pt idx="193">
                  <c:v>68.627049180328527</c:v>
                </c:pt>
                <c:pt idx="194">
                  <c:v>69.089253187614531</c:v>
                </c:pt>
                <c:pt idx="195">
                  <c:v>69.58333333333394</c:v>
                </c:pt>
                <c:pt idx="196">
                  <c:v>70.061475409836589</c:v>
                </c:pt>
                <c:pt idx="197">
                  <c:v>70.555555555556111</c:v>
                </c:pt>
                <c:pt idx="198">
                  <c:v>71.033697632058761</c:v>
                </c:pt>
                <c:pt idx="199">
                  <c:v>71.527777777778169</c:v>
                </c:pt>
                <c:pt idx="200">
                  <c:v>72.021857923497691</c:v>
                </c:pt>
                <c:pt idx="201">
                  <c:v>72.500000000000384</c:v>
                </c:pt>
                <c:pt idx="202">
                  <c:v>72.995433789954632</c:v>
                </c:pt>
                <c:pt idx="203">
                  <c:v>73.47488584474911</c:v>
                </c:pt>
                <c:pt idx="204">
                  <c:v>73.970319634703401</c:v>
                </c:pt>
                <c:pt idx="205">
                  <c:v>74.465753424657692</c:v>
                </c:pt>
                <c:pt idx="206">
                  <c:v>74.913242009132546</c:v>
                </c:pt>
                <c:pt idx="207">
                  <c:v>75.408675799086836</c:v>
                </c:pt>
                <c:pt idx="208">
                  <c:v>75.888127853881315</c:v>
                </c:pt>
                <c:pt idx="209">
                  <c:v>76.383561643835606</c:v>
                </c:pt>
                <c:pt idx="210">
                  <c:v>76.863013698630084</c:v>
                </c:pt>
                <c:pt idx="211">
                  <c:v>77.358447488584375</c:v>
                </c:pt>
                <c:pt idx="212">
                  <c:v>77.853881278538665</c:v>
                </c:pt>
                <c:pt idx="213">
                  <c:v>78.333333333333144</c:v>
                </c:pt>
                <c:pt idx="214">
                  <c:v>78.828767123287548</c:v>
                </c:pt>
                <c:pt idx="215">
                  <c:v>79.308219178082254</c:v>
                </c:pt>
                <c:pt idx="216">
                  <c:v>79.803652968036772</c:v>
                </c:pt>
                <c:pt idx="217">
                  <c:v>80.299086757991176</c:v>
                </c:pt>
                <c:pt idx="218">
                  <c:v>80.746575342466258</c:v>
                </c:pt>
                <c:pt idx="219">
                  <c:v>81.242009132420776</c:v>
                </c:pt>
                <c:pt idx="220">
                  <c:v>81.721461187215368</c:v>
                </c:pt>
                <c:pt idx="221">
                  <c:v>82.216894977169886</c:v>
                </c:pt>
                <c:pt idx="222">
                  <c:v>82.696347031964592</c:v>
                </c:pt>
                <c:pt idx="223">
                  <c:v>83.191780821918996</c:v>
                </c:pt>
                <c:pt idx="224">
                  <c:v>83.687214611873515</c:v>
                </c:pt>
                <c:pt idx="225">
                  <c:v>84.166666666668277</c:v>
                </c:pt>
                <c:pt idx="226">
                  <c:v>84.662100456622511</c:v>
                </c:pt>
                <c:pt idx="227">
                  <c:v>85.141552511416876</c:v>
                </c:pt>
                <c:pt idx="228">
                  <c:v>85.636986301371053</c:v>
                </c:pt>
                <c:pt idx="229">
                  <c:v>86.13242009132523</c:v>
                </c:pt>
                <c:pt idx="230">
                  <c:v>86.579908675800084</c:v>
                </c:pt>
                <c:pt idx="231">
                  <c:v>87.075342465754261</c:v>
                </c:pt>
                <c:pt idx="232">
                  <c:v>87.554794520548626</c:v>
                </c:pt>
                <c:pt idx="233">
                  <c:v>88.050228310502803</c:v>
                </c:pt>
                <c:pt idx="234">
                  <c:v>88.529680365297168</c:v>
                </c:pt>
                <c:pt idx="235">
                  <c:v>89.025114155251458</c:v>
                </c:pt>
                <c:pt idx="236">
                  <c:v>89.520547945205635</c:v>
                </c:pt>
                <c:pt idx="237">
                  <c:v>90.000000000000014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5-41F1-9929-F53C6DB103D7}"/>
            </c:ext>
          </c:extLst>
        </c:ser>
        <c:ser>
          <c:idx val="3"/>
          <c:order val="2"/>
          <c:tx>
            <c:v>Ziel-Korridor</c:v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cat>
            <c:numRef>
              <c:f>PV!$A$10:$A$249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Wind!$E$10:$E$247</c:f>
              <c:numCache>
                <c:formatCode>0.00</c:formatCode>
                <c:ptCount val="238"/>
                <c:pt idx="69">
                  <c:v>13.083333333334224</c:v>
                </c:pt>
                <c:pt idx="70">
                  <c:v>14.19452054794624</c:v>
                </c:pt>
                <c:pt idx="71">
                  <c:v>15.269863013699705</c:v>
                </c:pt>
                <c:pt idx="72">
                  <c:v>16.381050228311778</c:v>
                </c:pt>
                <c:pt idx="73">
                  <c:v>17.492237442923852</c:v>
                </c:pt>
                <c:pt idx="74">
                  <c:v>18.495890410960556</c:v>
                </c:pt>
                <c:pt idx="75">
                  <c:v>19.607077625572629</c:v>
                </c:pt>
                <c:pt idx="76">
                  <c:v>20.682420091326094</c:v>
                </c:pt>
                <c:pt idx="77">
                  <c:v>21.793607305938167</c:v>
                </c:pt>
                <c:pt idx="78">
                  <c:v>22.868949771691859</c:v>
                </c:pt>
                <c:pt idx="79">
                  <c:v>23.980136986303933</c:v>
                </c:pt>
                <c:pt idx="80">
                  <c:v>25.091324200916006</c:v>
                </c:pt>
                <c:pt idx="81">
                  <c:v>26.166666666669631</c:v>
                </c:pt>
                <c:pt idx="82">
                  <c:v>27.277853881281317</c:v>
                </c:pt>
                <c:pt idx="83">
                  <c:v>28.353196347034554</c:v>
                </c:pt>
                <c:pt idx="84">
                  <c:v>29.4643835616464</c:v>
                </c:pt>
                <c:pt idx="85">
                  <c:v>30.575570776258019</c:v>
                </c:pt>
                <c:pt idx="86">
                  <c:v>31.579223744294495</c:v>
                </c:pt>
                <c:pt idx="87">
                  <c:v>32.690410958906114</c:v>
                </c:pt>
                <c:pt idx="88">
                  <c:v>33.765753424659579</c:v>
                </c:pt>
                <c:pt idx="89">
                  <c:v>34.876940639271197</c:v>
                </c:pt>
                <c:pt idx="90">
                  <c:v>35.952283105024662</c:v>
                </c:pt>
                <c:pt idx="91">
                  <c:v>37.063470319636281</c:v>
                </c:pt>
                <c:pt idx="92">
                  <c:v>38.174657534248126</c:v>
                </c:pt>
                <c:pt idx="93">
                  <c:v>39.250000000001485</c:v>
                </c:pt>
                <c:pt idx="94">
                  <c:v>40.358151183972041</c:v>
                </c:pt>
                <c:pt idx="95">
                  <c:v>41.430555555556566</c:v>
                </c:pt>
                <c:pt idx="96">
                  <c:v>42.538706739527242</c:v>
                </c:pt>
                <c:pt idx="97">
                  <c:v>43.646857923497919</c:v>
                </c:pt>
                <c:pt idx="98">
                  <c:v>44.683515482696293</c:v>
                </c:pt>
                <c:pt idx="99">
                  <c:v>45.791666666666742</c:v>
                </c:pt>
                <c:pt idx="100">
                  <c:v>46.864071038251268</c:v>
                </c:pt>
                <c:pt idx="101">
                  <c:v>47.972222222221944</c:v>
                </c:pt>
                <c:pt idx="102">
                  <c:v>49.04462659380647</c:v>
                </c:pt>
                <c:pt idx="103">
                  <c:v>50.152777777777146</c:v>
                </c:pt>
                <c:pt idx="104">
                  <c:v>51.260928961747595</c:v>
                </c:pt>
                <c:pt idx="105">
                  <c:v>52.333333333332156</c:v>
                </c:pt>
                <c:pt idx="106">
                  <c:v>53.444520547944194</c:v>
                </c:pt>
                <c:pt idx="107">
                  <c:v>54.519863013697886</c:v>
                </c:pt>
                <c:pt idx="108">
                  <c:v>55.631050228309959</c:v>
                </c:pt>
                <c:pt idx="109">
                  <c:v>56.74223744292226</c:v>
                </c:pt>
                <c:pt idx="110">
                  <c:v>57.745890410958964</c:v>
                </c:pt>
                <c:pt idx="111">
                  <c:v>58.857077625571037</c:v>
                </c:pt>
                <c:pt idx="112">
                  <c:v>59.93242009132473</c:v>
                </c:pt>
                <c:pt idx="113">
                  <c:v>61.04360730593703</c:v>
                </c:pt>
                <c:pt idx="114">
                  <c:v>62.118949771690723</c:v>
                </c:pt>
                <c:pt idx="115">
                  <c:v>63.230136986302796</c:v>
                </c:pt>
                <c:pt idx="116">
                  <c:v>64.341324200914869</c:v>
                </c:pt>
                <c:pt idx="117">
                  <c:v>65.416666666668746</c:v>
                </c:pt>
                <c:pt idx="118">
                  <c:v>66.527853881280635</c:v>
                </c:pt>
                <c:pt idx="119">
                  <c:v>67.603196347033645</c:v>
                </c:pt>
                <c:pt idx="120">
                  <c:v>68.714383561645491</c:v>
                </c:pt>
                <c:pt idx="121">
                  <c:v>69.825570776257109</c:v>
                </c:pt>
                <c:pt idx="122">
                  <c:v>70.829223744293358</c:v>
                </c:pt>
                <c:pt idx="123">
                  <c:v>71.940410958904977</c:v>
                </c:pt>
                <c:pt idx="124">
                  <c:v>73.015753424658214</c:v>
                </c:pt>
                <c:pt idx="125">
                  <c:v>74.126940639269833</c:v>
                </c:pt>
                <c:pt idx="126">
                  <c:v>75.202283105023071</c:v>
                </c:pt>
                <c:pt idx="127">
                  <c:v>76.313470319634689</c:v>
                </c:pt>
                <c:pt idx="128">
                  <c:v>77.424657534246307</c:v>
                </c:pt>
                <c:pt idx="129">
                  <c:v>78.499999999999417</c:v>
                </c:pt>
                <c:pt idx="130">
                  <c:v>79.611187214611618</c:v>
                </c:pt>
                <c:pt idx="131">
                  <c:v>80.686529680365311</c:v>
                </c:pt>
                <c:pt idx="132">
                  <c:v>81.797716894977384</c:v>
                </c:pt>
                <c:pt idx="133">
                  <c:v>82.908904109589457</c:v>
                </c:pt>
                <c:pt idx="134">
                  <c:v>83.912557077626388</c:v>
                </c:pt>
                <c:pt idx="135">
                  <c:v>85.023744292238462</c:v>
                </c:pt>
                <c:pt idx="136">
                  <c:v>86.099086757992154</c:v>
                </c:pt>
                <c:pt idx="137">
                  <c:v>87.210273972604227</c:v>
                </c:pt>
                <c:pt idx="138">
                  <c:v>88.28561643835792</c:v>
                </c:pt>
                <c:pt idx="139">
                  <c:v>89.39680365297022</c:v>
                </c:pt>
                <c:pt idx="140">
                  <c:v>90.507990867582294</c:v>
                </c:pt>
                <c:pt idx="141">
                  <c:v>91.583333333336014</c:v>
                </c:pt>
                <c:pt idx="142">
                  <c:v>92.691484517306662</c:v>
                </c:pt>
                <c:pt idx="143">
                  <c:v>93.763888888891188</c:v>
                </c:pt>
                <c:pt idx="144">
                  <c:v>94.872040072861864</c:v>
                </c:pt>
                <c:pt idx="145">
                  <c:v>95.980191256832313</c:v>
                </c:pt>
                <c:pt idx="146">
                  <c:v>97.016848816030688</c:v>
                </c:pt>
                <c:pt idx="147">
                  <c:v>98.125000000001364</c:v>
                </c:pt>
                <c:pt idx="148">
                  <c:v>99.19740437158589</c:v>
                </c:pt>
                <c:pt idx="149">
                  <c:v>100.30555555555657</c:v>
                </c:pt>
                <c:pt idx="150">
                  <c:v>101.37795992714086</c:v>
                </c:pt>
                <c:pt idx="151">
                  <c:v>102.48611111111154</c:v>
                </c:pt>
                <c:pt idx="152">
                  <c:v>103.59426229508222</c:v>
                </c:pt>
                <c:pt idx="153">
                  <c:v>104.66666666666669</c:v>
                </c:pt>
                <c:pt idx="154">
                  <c:v>105.77785388127882</c:v>
                </c:pt>
                <c:pt idx="155">
                  <c:v>106.85319634703251</c:v>
                </c:pt>
                <c:pt idx="156">
                  <c:v>107.96438356164481</c:v>
                </c:pt>
                <c:pt idx="157">
                  <c:v>109.07557077625688</c:v>
                </c:pt>
                <c:pt idx="158">
                  <c:v>110.07922374429359</c:v>
                </c:pt>
                <c:pt idx="159">
                  <c:v>111.19041095890589</c:v>
                </c:pt>
                <c:pt idx="160">
                  <c:v>112.26575342465958</c:v>
                </c:pt>
                <c:pt idx="161">
                  <c:v>113.37694063927165</c:v>
                </c:pt>
                <c:pt idx="162">
                  <c:v>114.45228310502534</c:v>
                </c:pt>
                <c:pt idx="163">
                  <c:v>115.56347031963742</c:v>
                </c:pt>
                <c:pt idx="164">
                  <c:v>116.67465753424972</c:v>
                </c:pt>
                <c:pt idx="165">
                  <c:v>117.75000000000328</c:v>
                </c:pt>
                <c:pt idx="166">
                  <c:v>118.86118721461503</c:v>
                </c:pt>
                <c:pt idx="167">
                  <c:v>119.93652968036804</c:v>
                </c:pt>
                <c:pt idx="168">
                  <c:v>121.04771689497966</c:v>
                </c:pt>
                <c:pt idx="169">
                  <c:v>122.15890410959128</c:v>
                </c:pt>
                <c:pt idx="170">
                  <c:v>123.16255707762753</c:v>
                </c:pt>
                <c:pt idx="171">
                  <c:v>124.27374429223914</c:v>
                </c:pt>
                <c:pt idx="172">
                  <c:v>125.34908675799238</c:v>
                </c:pt>
                <c:pt idx="173">
                  <c:v>126.460273972604</c:v>
                </c:pt>
                <c:pt idx="174">
                  <c:v>127.53561643835701</c:v>
                </c:pt>
                <c:pt idx="175">
                  <c:v>128.64680365296863</c:v>
                </c:pt>
                <c:pt idx="176">
                  <c:v>129.75799086758025</c:v>
                </c:pt>
                <c:pt idx="177">
                  <c:v>130.83333333333334</c:v>
                </c:pt>
                <c:pt idx="178">
                  <c:v>131.61187214611891</c:v>
                </c:pt>
                <c:pt idx="179">
                  <c:v>132.36529680365311</c:v>
                </c:pt>
                <c:pt idx="180">
                  <c:v>133.14383561643854</c:v>
                </c:pt>
                <c:pt idx="181">
                  <c:v>133.92237442922396</c:v>
                </c:pt>
                <c:pt idx="182">
                  <c:v>134.62557077625615</c:v>
                </c:pt>
                <c:pt idx="183">
                  <c:v>135.40410958904158</c:v>
                </c:pt>
                <c:pt idx="184">
                  <c:v>136.15753424657578</c:v>
                </c:pt>
                <c:pt idx="185">
                  <c:v>136.93607305936121</c:v>
                </c:pt>
                <c:pt idx="186">
                  <c:v>137.68949771689563</c:v>
                </c:pt>
                <c:pt idx="187">
                  <c:v>138.46803652968106</c:v>
                </c:pt>
                <c:pt idx="188">
                  <c:v>139.24657534246649</c:v>
                </c:pt>
                <c:pt idx="189">
                  <c:v>140.00000000000057</c:v>
                </c:pt>
                <c:pt idx="190">
                  <c:v>140.77641165755972</c:v>
                </c:pt>
                <c:pt idx="191">
                  <c:v>141.52777777777851</c:v>
                </c:pt>
                <c:pt idx="192">
                  <c:v>142.30418943533778</c:v>
                </c:pt>
                <c:pt idx="193">
                  <c:v>143.08060109289704</c:v>
                </c:pt>
                <c:pt idx="194">
                  <c:v>143.80692167577513</c:v>
                </c:pt>
                <c:pt idx="195">
                  <c:v>144.58333333333439</c:v>
                </c:pt>
                <c:pt idx="196">
                  <c:v>145.33469945355296</c:v>
                </c:pt>
                <c:pt idx="197">
                  <c:v>146.11111111111222</c:v>
                </c:pt>
                <c:pt idx="198">
                  <c:v>146.86247723133101</c:v>
                </c:pt>
                <c:pt idx="199">
                  <c:v>147.63888888889028</c:v>
                </c:pt>
                <c:pt idx="200">
                  <c:v>148.41530054644954</c:v>
                </c:pt>
                <c:pt idx="201">
                  <c:v>149.16666666666836</c:v>
                </c:pt>
                <c:pt idx="202">
                  <c:v>149.94520547945376</c:v>
                </c:pt>
                <c:pt idx="203">
                  <c:v>150.69863013698819</c:v>
                </c:pt>
                <c:pt idx="204">
                  <c:v>151.47716894977361</c:v>
                </c:pt>
                <c:pt idx="205">
                  <c:v>152.25570776255904</c:v>
                </c:pt>
                <c:pt idx="206">
                  <c:v>152.95890410959123</c:v>
                </c:pt>
                <c:pt idx="207">
                  <c:v>153.73744292237666</c:v>
                </c:pt>
                <c:pt idx="208">
                  <c:v>154.49086757991108</c:v>
                </c:pt>
                <c:pt idx="209">
                  <c:v>155.26940639269651</c:v>
                </c:pt>
                <c:pt idx="210">
                  <c:v>156.02283105023093</c:v>
                </c:pt>
                <c:pt idx="211">
                  <c:v>156.80136986301636</c:v>
                </c:pt>
                <c:pt idx="212">
                  <c:v>157.57990867580179</c:v>
                </c:pt>
                <c:pt idx="213">
                  <c:v>158.33333333333618</c:v>
                </c:pt>
                <c:pt idx="214">
                  <c:v>159.11187214612164</c:v>
                </c:pt>
                <c:pt idx="215">
                  <c:v>159.86529680365584</c:v>
                </c:pt>
                <c:pt idx="216">
                  <c:v>160.64383561644104</c:v>
                </c:pt>
                <c:pt idx="217">
                  <c:v>161.42237442922647</c:v>
                </c:pt>
                <c:pt idx="218">
                  <c:v>162.1255707762582</c:v>
                </c:pt>
                <c:pt idx="219">
                  <c:v>162.90410958904363</c:v>
                </c:pt>
                <c:pt idx="220">
                  <c:v>163.6575342465776</c:v>
                </c:pt>
                <c:pt idx="221">
                  <c:v>164.43607305936303</c:v>
                </c:pt>
                <c:pt idx="222">
                  <c:v>165.18949771689722</c:v>
                </c:pt>
                <c:pt idx="223">
                  <c:v>165.96803652968242</c:v>
                </c:pt>
                <c:pt idx="224">
                  <c:v>166.74657534246762</c:v>
                </c:pt>
                <c:pt idx="225">
                  <c:v>167.50000000000162</c:v>
                </c:pt>
                <c:pt idx="226">
                  <c:v>168.27853881278702</c:v>
                </c:pt>
                <c:pt idx="227">
                  <c:v>169.03196347032099</c:v>
                </c:pt>
                <c:pt idx="228">
                  <c:v>169.81050228310619</c:v>
                </c:pt>
                <c:pt idx="229">
                  <c:v>170.58904109589162</c:v>
                </c:pt>
                <c:pt idx="230">
                  <c:v>171.29223744292335</c:v>
                </c:pt>
                <c:pt idx="231">
                  <c:v>172.07077625570855</c:v>
                </c:pt>
                <c:pt idx="232">
                  <c:v>172.82420091324275</c:v>
                </c:pt>
                <c:pt idx="233">
                  <c:v>173.60273972602795</c:v>
                </c:pt>
                <c:pt idx="234">
                  <c:v>174.35616438356215</c:v>
                </c:pt>
                <c:pt idx="235">
                  <c:v>175.13470319634735</c:v>
                </c:pt>
                <c:pt idx="236">
                  <c:v>175.91324200913255</c:v>
                </c:pt>
                <c:pt idx="237">
                  <c:v>176.66666666666666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5-41F1-9929-F53C6DB10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375920"/>
        <c:axId val="497373040"/>
      </c:areaChart>
      <c:barChart>
        <c:barDir val="col"/>
        <c:grouping val="clustered"/>
        <c:varyColors val="0"/>
        <c:ser>
          <c:idx val="0"/>
          <c:order val="3"/>
          <c:tx>
            <c:v>Monatliche Wind Produktion</c:v>
          </c:tx>
          <c:spPr>
            <a:solidFill>
              <a:schemeClr val="bg1">
                <a:lumMod val="75000"/>
                <a:alpha val="99000"/>
              </a:schemeClr>
            </a:solidFill>
            <a:ln>
              <a:noFill/>
            </a:ln>
            <a:effectLst/>
          </c:spPr>
          <c:invertIfNegative val="0"/>
          <c:cat>
            <c:numRef>
              <c:f>PV!$A$10:$A$249</c:f>
              <c:numCache>
                <c:formatCode>m/d/yyyy</c:formatCode>
                <c:ptCount val="240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Wind!$B$10:$B$247</c:f>
              <c:numCache>
                <c:formatCode>0.00</c:formatCode>
                <c:ptCount val="238"/>
                <c:pt idx="0">
                  <c:v>12.973000000000001</c:v>
                </c:pt>
                <c:pt idx="1">
                  <c:v>14.628</c:v>
                </c:pt>
                <c:pt idx="2">
                  <c:v>11.583</c:v>
                </c:pt>
                <c:pt idx="3">
                  <c:v>9.5459999999999994</c:v>
                </c:pt>
                <c:pt idx="4">
                  <c:v>8.4440000000000008</c:v>
                </c:pt>
                <c:pt idx="5">
                  <c:v>5.4569999999999999</c:v>
                </c:pt>
                <c:pt idx="6">
                  <c:v>5.9660000000000002</c:v>
                </c:pt>
                <c:pt idx="7">
                  <c:v>5.6120000000000001</c:v>
                </c:pt>
                <c:pt idx="8">
                  <c:v>5.1970000000000001</c:v>
                </c:pt>
                <c:pt idx="9">
                  <c:v>10.074999999999999</c:v>
                </c:pt>
                <c:pt idx="10">
                  <c:v>11.759</c:v>
                </c:pt>
                <c:pt idx="11">
                  <c:v>7.36</c:v>
                </c:pt>
                <c:pt idx="12">
                  <c:v>10.923999999999999</c:v>
                </c:pt>
                <c:pt idx="13">
                  <c:v>12.967000000000001</c:v>
                </c:pt>
                <c:pt idx="14">
                  <c:v>13.51</c:v>
                </c:pt>
                <c:pt idx="15">
                  <c:v>8.9700000000000006</c:v>
                </c:pt>
                <c:pt idx="16">
                  <c:v>8.3439999999999994</c:v>
                </c:pt>
                <c:pt idx="17">
                  <c:v>7.5910000000000002</c:v>
                </c:pt>
                <c:pt idx="18">
                  <c:v>10.176</c:v>
                </c:pt>
                <c:pt idx="19">
                  <c:v>7.8410000000000002</c:v>
                </c:pt>
                <c:pt idx="20">
                  <c:v>9.3460000000000001</c:v>
                </c:pt>
                <c:pt idx="21">
                  <c:v>11.228999999999999</c:v>
                </c:pt>
                <c:pt idx="22">
                  <c:v>14.968999999999999</c:v>
                </c:pt>
                <c:pt idx="23">
                  <c:v>17.07</c:v>
                </c:pt>
                <c:pt idx="24">
                  <c:v>20.417999999999999</c:v>
                </c:pt>
                <c:pt idx="25">
                  <c:v>8.1760000000000002</c:v>
                </c:pt>
                <c:pt idx="26">
                  <c:v>10.709</c:v>
                </c:pt>
                <c:pt idx="27">
                  <c:v>11.923</c:v>
                </c:pt>
                <c:pt idx="28">
                  <c:v>8.3350000000000009</c:v>
                </c:pt>
                <c:pt idx="29">
                  <c:v>6.298</c:v>
                </c:pt>
                <c:pt idx="30">
                  <c:v>6.1260000000000003</c:v>
                </c:pt>
                <c:pt idx="31">
                  <c:v>8.9779999999999998</c:v>
                </c:pt>
                <c:pt idx="32">
                  <c:v>9.6780000000000008</c:v>
                </c:pt>
                <c:pt idx="33">
                  <c:v>10.775</c:v>
                </c:pt>
                <c:pt idx="34">
                  <c:v>10.714</c:v>
                </c:pt>
                <c:pt idx="35">
                  <c:v>9.67</c:v>
                </c:pt>
                <c:pt idx="36">
                  <c:v>14.475</c:v>
                </c:pt>
                <c:pt idx="37">
                  <c:v>16.739999999999998</c:v>
                </c:pt>
                <c:pt idx="38">
                  <c:v>24.262</c:v>
                </c:pt>
                <c:pt idx="39">
                  <c:v>8.6180000000000003</c:v>
                </c:pt>
                <c:pt idx="40">
                  <c:v>13.849</c:v>
                </c:pt>
                <c:pt idx="41">
                  <c:v>7.9050000000000002</c:v>
                </c:pt>
                <c:pt idx="42">
                  <c:v>7.984</c:v>
                </c:pt>
                <c:pt idx="43">
                  <c:v>9.4350000000000005</c:v>
                </c:pt>
                <c:pt idx="44">
                  <c:v>9.5129999999999999</c:v>
                </c:pt>
                <c:pt idx="45">
                  <c:v>14.122999999999999</c:v>
                </c:pt>
                <c:pt idx="46">
                  <c:v>12.827</c:v>
                </c:pt>
                <c:pt idx="47">
                  <c:v>6.1879999999999997</c:v>
                </c:pt>
                <c:pt idx="48">
                  <c:v>16</c:v>
                </c:pt>
                <c:pt idx="49">
                  <c:v>25</c:v>
                </c:pt>
                <c:pt idx="50">
                  <c:v>16</c:v>
                </c:pt>
                <c:pt idx="51">
                  <c:v>7</c:v>
                </c:pt>
                <c:pt idx="52">
                  <c:v>10</c:v>
                </c:pt>
                <c:pt idx="53">
                  <c:v>8</c:v>
                </c:pt>
                <c:pt idx="54">
                  <c:v>7</c:v>
                </c:pt>
                <c:pt idx="55">
                  <c:v>7</c:v>
                </c:pt>
                <c:pt idx="56">
                  <c:v>8</c:v>
                </c:pt>
                <c:pt idx="57">
                  <c:v>15</c:v>
                </c:pt>
                <c:pt idx="58">
                  <c:v>10</c:v>
                </c:pt>
                <c:pt idx="59">
                  <c:v>16</c:v>
                </c:pt>
                <c:pt idx="60">
                  <c:v>17</c:v>
                </c:pt>
                <c:pt idx="61">
                  <c:v>16</c:v>
                </c:pt>
                <c:pt idx="62">
                  <c:v>12</c:v>
                </c:pt>
                <c:pt idx="63">
                  <c:v>11</c:v>
                </c:pt>
                <c:pt idx="64">
                  <c:v>16</c:v>
                </c:pt>
                <c:pt idx="65">
                  <c:v>7</c:v>
                </c:pt>
                <c:pt idx="66">
                  <c:v>9</c:v>
                </c:pt>
                <c:pt idx="67">
                  <c:v>9</c:v>
                </c:pt>
                <c:pt idx="68">
                  <c:v>7</c:v>
                </c:pt>
                <c:pt idx="69">
                  <c:v>14</c:v>
                </c:pt>
                <c:pt idx="70">
                  <c:v>9</c:v>
                </c:pt>
                <c:pt idx="71">
                  <c:v>18</c:v>
                </c:pt>
                <c:pt idx="72">
                  <c:v>17</c:v>
                </c:pt>
                <c:pt idx="73">
                  <c:v>21</c:v>
                </c:pt>
                <c:pt idx="74">
                  <c:v>9</c:v>
                </c:pt>
                <c:pt idx="75">
                  <c:v>12</c:v>
                </c:pt>
                <c:pt idx="76">
                  <c:v>9</c:v>
                </c:pt>
                <c:pt idx="77">
                  <c:v>9</c:v>
                </c:pt>
                <c:pt idx="78">
                  <c:v>8</c:v>
                </c:pt>
                <c:pt idx="79">
                  <c:v>8</c:v>
                </c:pt>
                <c:pt idx="80">
                  <c:v>11</c:v>
                </c:pt>
                <c:pt idx="81">
                  <c:v>13</c:v>
                </c:pt>
                <c:pt idx="82">
                  <c:v>16</c:v>
                </c:pt>
                <c:pt idx="83">
                  <c:v>17</c:v>
                </c:pt>
                <c:pt idx="84">
                  <c:v>16</c:v>
                </c:pt>
                <c:pt idx="85">
                  <c:v>10</c:v>
                </c:pt>
                <c:pt idx="86">
                  <c:v>19</c:v>
                </c:pt>
                <c:pt idx="87">
                  <c:v>12</c:v>
                </c:pt>
                <c:pt idx="88">
                  <c:v>10</c:v>
                </c:pt>
                <c:pt idx="89">
                  <c:v>7</c:v>
                </c:pt>
                <c:pt idx="90">
                  <c:v>11</c:v>
                </c:pt>
                <c:pt idx="91">
                  <c:v>11</c:v>
                </c:pt>
                <c:pt idx="92">
                  <c:v>8</c:v>
                </c:pt>
                <c:pt idx="93">
                  <c:v>16</c:v>
                </c:pt>
                <c:pt idx="94">
                  <c:v>26</c:v>
                </c:pt>
                <c:pt idx="95">
                  <c:v>23</c:v>
                </c:pt>
                <c:pt idx="96">
                  <c:v>22</c:v>
                </c:pt>
                <c:pt idx="97">
                  <c:v>17</c:v>
                </c:pt>
                <c:pt idx="98">
                  <c:v>15</c:v>
                </c:pt>
                <c:pt idx="99">
                  <c:v>18</c:v>
                </c:pt>
                <c:pt idx="100">
                  <c:v>10</c:v>
                </c:pt>
                <c:pt idx="101">
                  <c:v>11</c:v>
                </c:pt>
                <c:pt idx="102">
                  <c:v>8</c:v>
                </c:pt>
                <c:pt idx="103">
                  <c:v>7</c:v>
                </c:pt>
                <c:pt idx="104">
                  <c:v>17</c:v>
                </c:pt>
                <c:pt idx="105">
                  <c:v>14</c:v>
                </c:pt>
                <c:pt idx="106">
                  <c:v>16</c:v>
                </c:pt>
                <c:pt idx="107">
                  <c:v>16</c:v>
                </c:pt>
                <c:pt idx="108">
                  <c:v>25.001999999999999</c:v>
                </c:pt>
                <c:pt idx="109">
                  <c:v>9.9</c:v>
                </c:pt>
                <c:pt idx="110">
                  <c:v>10</c:v>
                </c:pt>
                <c:pt idx="111">
                  <c:v>10.9</c:v>
                </c:pt>
                <c:pt idx="112">
                  <c:v>9.9</c:v>
                </c:pt>
                <c:pt idx="113">
                  <c:v>11.8</c:v>
                </c:pt>
                <c:pt idx="114">
                  <c:v>11</c:v>
                </c:pt>
                <c:pt idx="115">
                  <c:v>8.1999999999999993</c:v>
                </c:pt>
                <c:pt idx="116">
                  <c:v>9.9</c:v>
                </c:pt>
                <c:pt idx="117">
                  <c:v>21.7</c:v>
                </c:pt>
                <c:pt idx="118">
                  <c:v>14.1</c:v>
                </c:pt>
                <c:pt idx="119">
                  <c:v>9.1999999999999993</c:v>
                </c:pt>
                <c:pt idx="120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5-41F1-9929-F53C6DB10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7375920"/>
        <c:axId val="497373040"/>
      </c:barChart>
      <c:lineChart>
        <c:grouping val="standard"/>
        <c:varyColors val="0"/>
        <c:ser>
          <c:idx val="1"/>
          <c:order val="0"/>
          <c:tx>
            <c:v>Gleitender Mitttelwert Wind Produktion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Wind!$A$10:$A$247</c:f>
              <c:numCache>
                <c:formatCode>m/d/yyyy</c:formatCode>
                <c:ptCount val="238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Wind!$C$10:$C$130</c:f>
              <c:numCache>
                <c:formatCode>0.00</c:formatCode>
                <c:ptCount val="121"/>
                <c:pt idx="11">
                  <c:v>9.0499999999999989</c:v>
                </c:pt>
                <c:pt idx="12">
                  <c:v>8.8792500000000008</c:v>
                </c:pt>
                <c:pt idx="13">
                  <c:v>8.7408333333333328</c:v>
                </c:pt>
                <c:pt idx="14">
                  <c:v>8.9014166666666679</c:v>
                </c:pt>
                <c:pt idx="15">
                  <c:v>8.853416666666666</c:v>
                </c:pt>
                <c:pt idx="16">
                  <c:v>8.8450833333333332</c:v>
                </c:pt>
                <c:pt idx="17">
                  <c:v>9.0229166666666654</c:v>
                </c:pt>
                <c:pt idx="18">
                  <c:v>9.3737499999999994</c:v>
                </c:pt>
                <c:pt idx="19">
                  <c:v>9.5594999999999981</c:v>
                </c:pt>
                <c:pt idx="20">
                  <c:v>9.9052499999999988</c:v>
                </c:pt>
                <c:pt idx="21">
                  <c:v>10.001416666666666</c:v>
                </c:pt>
                <c:pt idx="22">
                  <c:v>10.268916666666666</c:v>
                </c:pt>
                <c:pt idx="23">
                  <c:v>11.078083333333332</c:v>
                </c:pt>
                <c:pt idx="24">
                  <c:v>11.869250000000001</c:v>
                </c:pt>
                <c:pt idx="25">
                  <c:v>11.469999999999999</c:v>
                </c:pt>
                <c:pt idx="26">
                  <c:v>11.236583333333334</c:v>
                </c:pt>
                <c:pt idx="27">
                  <c:v>11.482666666666667</c:v>
                </c:pt>
                <c:pt idx="28">
                  <c:v>11.481916666666669</c:v>
                </c:pt>
                <c:pt idx="29">
                  <c:v>11.374166666666667</c:v>
                </c:pt>
                <c:pt idx="30">
                  <c:v>11.036666666666667</c:v>
                </c:pt>
                <c:pt idx="31">
                  <c:v>11.131416666666668</c:v>
                </c:pt>
                <c:pt idx="32">
                  <c:v>11.159083333333335</c:v>
                </c:pt>
                <c:pt idx="33">
                  <c:v>11.121249999999998</c:v>
                </c:pt>
                <c:pt idx="34">
                  <c:v>10.766666666666667</c:v>
                </c:pt>
                <c:pt idx="35">
                  <c:v>10.15</c:v>
                </c:pt>
                <c:pt idx="36">
                  <c:v>9.6547499999999999</c:v>
                </c:pt>
                <c:pt idx="37">
                  <c:v>10.368416666666667</c:v>
                </c:pt>
                <c:pt idx="38">
                  <c:v>11.497833333333332</c:v>
                </c:pt>
                <c:pt idx="39">
                  <c:v>11.222416666666666</c:v>
                </c:pt>
                <c:pt idx="40">
                  <c:v>11.681916666666666</c:v>
                </c:pt>
                <c:pt idx="41">
                  <c:v>11.815833333333332</c:v>
                </c:pt>
                <c:pt idx="42">
                  <c:v>11.970666666666666</c:v>
                </c:pt>
                <c:pt idx="43">
                  <c:v>12.008750000000001</c:v>
                </c:pt>
                <c:pt idx="44">
                  <c:v>11.994999999999999</c:v>
                </c:pt>
                <c:pt idx="45">
                  <c:v>12.273999999999999</c:v>
                </c:pt>
                <c:pt idx="46">
                  <c:v>12.450083333333332</c:v>
                </c:pt>
                <c:pt idx="47">
                  <c:v>12.159916666666668</c:v>
                </c:pt>
                <c:pt idx="48">
                  <c:v>12.286999999999999</c:v>
                </c:pt>
                <c:pt idx="49">
                  <c:v>12.975333333333333</c:v>
                </c:pt>
                <c:pt idx="50">
                  <c:v>12.286833333333334</c:v>
                </c:pt>
                <c:pt idx="51">
                  <c:v>12.152000000000001</c:v>
                </c:pt>
                <c:pt idx="52">
                  <c:v>11.831249999999999</c:v>
                </c:pt>
                <c:pt idx="53">
                  <c:v>11.839166666666666</c:v>
                </c:pt>
                <c:pt idx="54">
                  <c:v>11.757166666666668</c:v>
                </c:pt>
                <c:pt idx="55">
                  <c:v>11.554250000000001</c:v>
                </c:pt>
                <c:pt idx="56">
                  <c:v>11.428166666666668</c:v>
                </c:pt>
                <c:pt idx="57">
                  <c:v>11.501249999999999</c:v>
                </c:pt>
                <c:pt idx="58">
                  <c:v>11.265666666666666</c:v>
                </c:pt>
                <c:pt idx="59">
                  <c:v>12.083333333333334</c:v>
                </c:pt>
                <c:pt idx="60">
                  <c:v>12.166666666666666</c:v>
                </c:pt>
                <c:pt idx="61">
                  <c:v>11.416666666666666</c:v>
                </c:pt>
                <c:pt idx="62">
                  <c:v>11.083333333333334</c:v>
                </c:pt>
                <c:pt idx="63">
                  <c:v>11.416666666666666</c:v>
                </c:pt>
                <c:pt idx="64">
                  <c:v>11.916666666666666</c:v>
                </c:pt>
                <c:pt idx="65">
                  <c:v>11.833333333333334</c:v>
                </c:pt>
                <c:pt idx="66">
                  <c:v>12</c:v>
                </c:pt>
                <c:pt idx="67">
                  <c:v>12.166666666666666</c:v>
                </c:pt>
                <c:pt idx="68">
                  <c:v>12.083333333333334</c:v>
                </c:pt>
                <c:pt idx="69">
                  <c:v>12</c:v>
                </c:pt>
                <c:pt idx="70">
                  <c:v>11.916666666666666</c:v>
                </c:pt>
                <c:pt idx="71">
                  <c:v>12.083333333333334</c:v>
                </c:pt>
                <c:pt idx="72">
                  <c:v>12.083333333333334</c:v>
                </c:pt>
                <c:pt idx="73">
                  <c:v>12.5</c:v>
                </c:pt>
                <c:pt idx="74">
                  <c:v>12.25</c:v>
                </c:pt>
                <c:pt idx="75">
                  <c:v>12.333333333333334</c:v>
                </c:pt>
                <c:pt idx="76">
                  <c:v>11.75</c:v>
                </c:pt>
                <c:pt idx="77">
                  <c:v>11.916666666666666</c:v>
                </c:pt>
                <c:pt idx="78">
                  <c:v>11.833333333333334</c:v>
                </c:pt>
                <c:pt idx="79">
                  <c:v>11.75</c:v>
                </c:pt>
                <c:pt idx="80">
                  <c:v>12.083333333333334</c:v>
                </c:pt>
                <c:pt idx="81">
                  <c:v>12</c:v>
                </c:pt>
                <c:pt idx="82">
                  <c:v>12.583333333333334</c:v>
                </c:pt>
                <c:pt idx="83">
                  <c:v>12.5</c:v>
                </c:pt>
                <c:pt idx="84">
                  <c:v>12.416666666666666</c:v>
                </c:pt>
                <c:pt idx="85">
                  <c:v>11.5</c:v>
                </c:pt>
                <c:pt idx="86">
                  <c:v>12.333333333333334</c:v>
                </c:pt>
                <c:pt idx="87">
                  <c:v>12.333333333333334</c:v>
                </c:pt>
                <c:pt idx="88">
                  <c:v>12.416666666666666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12.5</c:v>
                </c:pt>
                <c:pt idx="93">
                  <c:v>12.75</c:v>
                </c:pt>
                <c:pt idx="94">
                  <c:v>13.583333333333334</c:v>
                </c:pt>
                <c:pt idx="95">
                  <c:v>14.083333333333334</c:v>
                </c:pt>
                <c:pt idx="96">
                  <c:v>14.583333333333334</c:v>
                </c:pt>
                <c:pt idx="97">
                  <c:v>15.166666666666666</c:v>
                </c:pt>
                <c:pt idx="98">
                  <c:v>14.833333333333334</c:v>
                </c:pt>
                <c:pt idx="99">
                  <c:v>15.333333333333334</c:v>
                </c:pt>
                <c:pt idx="100">
                  <c:v>15.333333333333334</c:v>
                </c:pt>
                <c:pt idx="101">
                  <c:v>15.666666666666666</c:v>
                </c:pt>
                <c:pt idx="102">
                  <c:v>15.416666666666666</c:v>
                </c:pt>
                <c:pt idx="103">
                  <c:v>15.083333333333334</c:v>
                </c:pt>
                <c:pt idx="104">
                  <c:v>15.833333333333334</c:v>
                </c:pt>
                <c:pt idx="105">
                  <c:v>15.666666666666666</c:v>
                </c:pt>
                <c:pt idx="106">
                  <c:v>14.833333333333334</c:v>
                </c:pt>
                <c:pt idx="107">
                  <c:v>14.25</c:v>
                </c:pt>
                <c:pt idx="108">
                  <c:v>14.500166666666667</c:v>
                </c:pt>
                <c:pt idx="109">
                  <c:v>13.908500000000002</c:v>
                </c:pt>
                <c:pt idx="110">
                  <c:v>13.491833333333334</c:v>
                </c:pt>
                <c:pt idx="111">
                  <c:v>12.900166666666665</c:v>
                </c:pt>
                <c:pt idx="112">
                  <c:v>12.891833333333333</c:v>
                </c:pt>
                <c:pt idx="113">
                  <c:v>12.958500000000001</c:v>
                </c:pt>
                <c:pt idx="114">
                  <c:v>13.208500000000001</c:v>
                </c:pt>
                <c:pt idx="115">
                  <c:v>13.3085</c:v>
                </c:pt>
                <c:pt idx="116">
                  <c:v>12.716833333333334</c:v>
                </c:pt>
                <c:pt idx="117">
                  <c:v>13.358499999999999</c:v>
                </c:pt>
                <c:pt idx="118">
                  <c:v>13.200166666666666</c:v>
                </c:pt>
                <c:pt idx="119">
                  <c:v>12.633499999999998</c:v>
                </c:pt>
                <c:pt idx="120">
                  <c:v>11.450000000000001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15-41F1-9929-F53C6DB103D7}"/>
            </c:ext>
          </c:extLst>
        </c:ser>
        <c:ser>
          <c:idx val="4"/>
          <c:order val="4"/>
          <c:tx>
            <c:v>Bundesrat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174"/>
            <c:marker>
              <c:symbol val="circle"/>
              <c:size val="5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spPr>
              <a:ln w="38100" cap="rnd">
                <a:solidFill>
                  <a:schemeClr val="accent5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8679-49B7-B8BB-3E1D0E722C65}"/>
              </c:ext>
            </c:extLst>
          </c:dPt>
          <c:dLbls>
            <c:dLbl>
              <c:idx val="174"/>
              <c:tx>
                <c:rich>
                  <a:bodyPr/>
                  <a:lstStyle/>
                  <a:p>
                    <a:r>
                      <a:rPr lang="en-US" sz="1600"/>
                      <a:t>Bundesrat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8679-49B7-B8BB-3E1D0E722C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Wind!$A$10:$A$247</c:f>
              <c:numCache>
                <c:formatCode>m/d/yyyy</c:formatCode>
                <c:ptCount val="238"/>
                <c:pt idx="0">
                  <c:v>42370.201597222222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  <c:pt idx="123">
                  <c:v>46113</c:v>
                </c:pt>
                <c:pt idx="124">
                  <c:v>46143</c:v>
                </c:pt>
                <c:pt idx="125">
                  <c:v>46174</c:v>
                </c:pt>
                <c:pt idx="126">
                  <c:v>46204</c:v>
                </c:pt>
                <c:pt idx="127">
                  <c:v>46235</c:v>
                </c:pt>
                <c:pt idx="128">
                  <c:v>46266</c:v>
                </c:pt>
                <c:pt idx="129">
                  <c:v>46296</c:v>
                </c:pt>
                <c:pt idx="130">
                  <c:v>46327</c:v>
                </c:pt>
                <c:pt idx="131">
                  <c:v>46357</c:v>
                </c:pt>
                <c:pt idx="132">
                  <c:v>46388</c:v>
                </c:pt>
                <c:pt idx="133">
                  <c:v>46419</c:v>
                </c:pt>
                <c:pt idx="134">
                  <c:v>46447</c:v>
                </c:pt>
                <c:pt idx="135">
                  <c:v>46478</c:v>
                </c:pt>
                <c:pt idx="136">
                  <c:v>46508</c:v>
                </c:pt>
                <c:pt idx="137">
                  <c:v>46539</c:v>
                </c:pt>
                <c:pt idx="138">
                  <c:v>46569</c:v>
                </c:pt>
                <c:pt idx="139">
                  <c:v>46600</c:v>
                </c:pt>
                <c:pt idx="140">
                  <c:v>46631</c:v>
                </c:pt>
                <c:pt idx="141">
                  <c:v>46661</c:v>
                </c:pt>
                <c:pt idx="142">
                  <c:v>46692</c:v>
                </c:pt>
                <c:pt idx="143">
                  <c:v>46722</c:v>
                </c:pt>
                <c:pt idx="144">
                  <c:v>46753</c:v>
                </c:pt>
                <c:pt idx="145">
                  <c:v>46784</c:v>
                </c:pt>
                <c:pt idx="146">
                  <c:v>46813</c:v>
                </c:pt>
                <c:pt idx="147">
                  <c:v>46844</c:v>
                </c:pt>
                <c:pt idx="148">
                  <c:v>46874</c:v>
                </c:pt>
                <c:pt idx="149">
                  <c:v>46905</c:v>
                </c:pt>
                <c:pt idx="150">
                  <c:v>46935</c:v>
                </c:pt>
                <c:pt idx="151">
                  <c:v>46966</c:v>
                </c:pt>
                <c:pt idx="152">
                  <c:v>46997</c:v>
                </c:pt>
                <c:pt idx="153">
                  <c:v>47027</c:v>
                </c:pt>
                <c:pt idx="154">
                  <c:v>47058</c:v>
                </c:pt>
                <c:pt idx="155">
                  <c:v>47088</c:v>
                </c:pt>
                <c:pt idx="156">
                  <c:v>47119</c:v>
                </c:pt>
                <c:pt idx="157">
                  <c:v>47150</c:v>
                </c:pt>
                <c:pt idx="158">
                  <c:v>47178</c:v>
                </c:pt>
                <c:pt idx="159">
                  <c:v>47209</c:v>
                </c:pt>
                <c:pt idx="160">
                  <c:v>47239</c:v>
                </c:pt>
                <c:pt idx="161">
                  <c:v>47270</c:v>
                </c:pt>
                <c:pt idx="162">
                  <c:v>47300</c:v>
                </c:pt>
                <c:pt idx="163">
                  <c:v>47331</c:v>
                </c:pt>
                <c:pt idx="164">
                  <c:v>47362</c:v>
                </c:pt>
                <c:pt idx="165">
                  <c:v>47392</c:v>
                </c:pt>
                <c:pt idx="166">
                  <c:v>47423</c:v>
                </c:pt>
                <c:pt idx="167">
                  <c:v>47453</c:v>
                </c:pt>
                <c:pt idx="168">
                  <c:v>47484</c:v>
                </c:pt>
                <c:pt idx="169">
                  <c:v>47515</c:v>
                </c:pt>
                <c:pt idx="170">
                  <c:v>47543</c:v>
                </c:pt>
                <c:pt idx="171">
                  <c:v>47574</c:v>
                </c:pt>
                <c:pt idx="172">
                  <c:v>47604</c:v>
                </c:pt>
                <c:pt idx="173">
                  <c:v>47635</c:v>
                </c:pt>
                <c:pt idx="174">
                  <c:v>47665</c:v>
                </c:pt>
                <c:pt idx="175">
                  <c:v>47696</c:v>
                </c:pt>
                <c:pt idx="176">
                  <c:v>47727</c:v>
                </c:pt>
                <c:pt idx="177">
                  <c:v>47757</c:v>
                </c:pt>
                <c:pt idx="178">
                  <c:v>47788</c:v>
                </c:pt>
                <c:pt idx="179">
                  <c:v>47818</c:v>
                </c:pt>
                <c:pt idx="180">
                  <c:v>47849</c:v>
                </c:pt>
                <c:pt idx="181">
                  <c:v>47880</c:v>
                </c:pt>
                <c:pt idx="182">
                  <c:v>47908</c:v>
                </c:pt>
                <c:pt idx="183">
                  <c:v>47939</c:v>
                </c:pt>
                <c:pt idx="184">
                  <c:v>47969</c:v>
                </c:pt>
                <c:pt idx="185">
                  <c:v>48000</c:v>
                </c:pt>
                <c:pt idx="186">
                  <c:v>48030</c:v>
                </c:pt>
                <c:pt idx="187">
                  <c:v>48061</c:v>
                </c:pt>
                <c:pt idx="188">
                  <c:v>48092</c:v>
                </c:pt>
                <c:pt idx="189">
                  <c:v>48122</c:v>
                </c:pt>
                <c:pt idx="190">
                  <c:v>48153</c:v>
                </c:pt>
                <c:pt idx="191">
                  <c:v>48183</c:v>
                </c:pt>
                <c:pt idx="192">
                  <c:v>48214</c:v>
                </c:pt>
                <c:pt idx="193">
                  <c:v>48245</c:v>
                </c:pt>
                <c:pt idx="194">
                  <c:v>48274</c:v>
                </c:pt>
                <c:pt idx="195">
                  <c:v>48305</c:v>
                </c:pt>
                <c:pt idx="196">
                  <c:v>48335</c:v>
                </c:pt>
                <c:pt idx="197">
                  <c:v>48366</c:v>
                </c:pt>
                <c:pt idx="198">
                  <c:v>48396</c:v>
                </c:pt>
                <c:pt idx="199">
                  <c:v>48427</c:v>
                </c:pt>
                <c:pt idx="200">
                  <c:v>48458</c:v>
                </c:pt>
                <c:pt idx="201">
                  <c:v>48488</c:v>
                </c:pt>
                <c:pt idx="202">
                  <c:v>48519</c:v>
                </c:pt>
                <c:pt idx="203">
                  <c:v>48549</c:v>
                </c:pt>
                <c:pt idx="204">
                  <c:v>48580</c:v>
                </c:pt>
                <c:pt idx="205">
                  <c:v>48611</c:v>
                </c:pt>
                <c:pt idx="206">
                  <c:v>48639</c:v>
                </c:pt>
                <c:pt idx="207">
                  <c:v>48670</c:v>
                </c:pt>
                <c:pt idx="208">
                  <c:v>48700</c:v>
                </c:pt>
                <c:pt idx="209">
                  <c:v>48731</c:v>
                </c:pt>
                <c:pt idx="210">
                  <c:v>48761</c:v>
                </c:pt>
                <c:pt idx="211">
                  <c:v>48792</c:v>
                </c:pt>
                <c:pt idx="212">
                  <c:v>48823</c:v>
                </c:pt>
                <c:pt idx="213">
                  <c:v>48853</c:v>
                </c:pt>
                <c:pt idx="214">
                  <c:v>48884</c:v>
                </c:pt>
                <c:pt idx="215">
                  <c:v>48914</c:v>
                </c:pt>
                <c:pt idx="216">
                  <c:v>48945</c:v>
                </c:pt>
                <c:pt idx="217">
                  <c:v>48976</c:v>
                </c:pt>
                <c:pt idx="218">
                  <c:v>49004</c:v>
                </c:pt>
                <c:pt idx="219">
                  <c:v>49035</c:v>
                </c:pt>
                <c:pt idx="220">
                  <c:v>49065</c:v>
                </c:pt>
                <c:pt idx="221">
                  <c:v>49096</c:v>
                </c:pt>
                <c:pt idx="222">
                  <c:v>49126</c:v>
                </c:pt>
                <c:pt idx="223">
                  <c:v>49157</c:v>
                </c:pt>
                <c:pt idx="224">
                  <c:v>49188</c:v>
                </c:pt>
                <c:pt idx="225">
                  <c:v>49218</c:v>
                </c:pt>
                <c:pt idx="226">
                  <c:v>49249</c:v>
                </c:pt>
                <c:pt idx="227">
                  <c:v>49279</c:v>
                </c:pt>
                <c:pt idx="228">
                  <c:v>49310</c:v>
                </c:pt>
                <c:pt idx="229">
                  <c:v>49341</c:v>
                </c:pt>
                <c:pt idx="230">
                  <c:v>49369</c:v>
                </c:pt>
                <c:pt idx="231">
                  <c:v>49400</c:v>
                </c:pt>
                <c:pt idx="232">
                  <c:v>49430</c:v>
                </c:pt>
                <c:pt idx="233">
                  <c:v>49461</c:v>
                </c:pt>
                <c:pt idx="234">
                  <c:v>49491</c:v>
                </c:pt>
                <c:pt idx="235">
                  <c:v>49522</c:v>
                </c:pt>
                <c:pt idx="236">
                  <c:v>49553</c:v>
                </c:pt>
                <c:pt idx="237">
                  <c:v>49583</c:v>
                </c:pt>
              </c:numCache>
            </c:numRef>
          </c:cat>
          <c:val>
            <c:numRef>
              <c:f>Wind!$F$10:$F$247</c:f>
              <c:numCache>
                <c:formatCode>General</c:formatCode>
                <c:ptCount val="238"/>
                <c:pt idx="174" formatCode="0.00">
                  <c:v>191.66666666666666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79-49B7-B8BB-3E1D0E722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375920"/>
        <c:axId val="497373040"/>
      </c:lineChart>
      <c:dateAx>
        <c:axId val="497375920"/>
        <c:scaling>
          <c:orientation val="minMax"/>
          <c:max val="49644"/>
        </c:scaling>
        <c:delete val="0"/>
        <c:axPos val="b"/>
        <c:numFmt formatCode="mm/yy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373040"/>
        <c:crosses val="autoZero"/>
        <c:auto val="0"/>
        <c:lblOffset val="100"/>
        <c:baseTimeUnit val="months"/>
        <c:majorUnit val="12"/>
        <c:majorTimeUnit val="months"/>
        <c:minorUnit val="1"/>
        <c:minorTimeUnit val="years"/>
      </c:dateAx>
      <c:valAx>
        <c:axId val="497373040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GWh</a:t>
                </a:r>
              </a:p>
            </c:rich>
          </c:tx>
          <c:layout>
            <c:manualLayout>
              <c:xMode val="edge"/>
              <c:yMode val="edge"/>
              <c:x val="4.6523520183802354E-2"/>
              <c:y val="0.403007768924200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375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Jährlicher Endverbrauch fossiler Wärme Schweiz</a:t>
            </a:r>
          </a:p>
        </c:rich>
      </c:tx>
      <c:layout>
        <c:manualLayout>
          <c:xMode val="edge"/>
          <c:yMode val="edge"/>
          <c:x val="0.36060092232716429"/>
          <c:y val="2.66502038807649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936011035704936"/>
          <c:y val="0.13982402770914598"/>
          <c:w val="0.84683035624383274"/>
          <c:h val="0.65420310742407195"/>
        </c:manualLayout>
      </c:layout>
      <c:areaChart>
        <c:grouping val="stacked"/>
        <c:varyColors val="0"/>
        <c:ser>
          <c:idx val="2"/>
          <c:order val="0"/>
          <c:tx>
            <c:v>UntereGrenze</c:v>
          </c:tx>
          <c:spPr>
            <a:noFill/>
            <a:ln>
              <a:noFill/>
            </a:ln>
            <a:effectLst/>
          </c:spPr>
          <c:cat>
            <c:numRef>
              <c:f>Wärme!$A$10:$A$31</c:f>
              <c:numCache>
                <c:formatCode>m/d/yyyy</c:formatCode>
                <c:ptCount val="22"/>
                <c:pt idx="0">
                  <c:v>42005</c:v>
                </c:pt>
                <c:pt idx="1">
                  <c:v>42370</c:v>
                </c:pt>
                <c:pt idx="2">
                  <c:v>42736</c:v>
                </c:pt>
                <c:pt idx="3">
                  <c:v>43101</c:v>
                </c:pt>
                <c:pt idx="4">
                  <c:v>43466</c:v>
                </c:pt>
                <c:pt idx="5">
                  <c:v>43830</c:v>
                </c:pt>
                <c:pt idx="6">
                  <c:v>43831</c:v>
                </c:pt>
                <c:pt idx="7">
                  <c:v>44197</c:v>
                </c:pt>
                <c:pt idx="8">
                  <c:v>44562</c:v>
                </c:pt>
                <c:pt idx="9">
                  <c:v>44927</c:v>
                </c:pt>
                <c:pt idx="10">
                  <c:v>45292</c:v>
                </c:pt>
                <c:pt idx="11">
                  <c:v>45658</c:v>
                </c:pt>
                <c:pt idx="12">
                  <c:v>46023</c:v>
                </c:pt>
                <c:pt idx="13">
                  <c:v>46388</c:v>
                </c:pt>
                <c:pt idx="14">
                  <c:v>46753</c:v>
                </c:pt>
                <c:pt idx="15">
                  <c:v>47119</c:v>
                </c:pt>
                <c:pt idx="16">
                  <c:v>47484</c:v>
                </c:pt>
                <c:pt idx="17">
                  <c:v>47849</c:v>
                </c:pt>
                <c:pt idx="18">
                  <c:v>48214</c:v>
                </c:pt>
                <c:pt idx="19">
                  <c:v>48580</c:v>
                </c:pt>
                <c:pt idx="20">
                  <c:v>48945</c:v>
                </c:pt>
                <c:pt idx="21">
                  <c:v>49310</c:v>
                </c:pt>
              </c:numCache>
            </c:numRef>
          </c:cat>
          <c:val>
            <c:numRef>
              <c:f>Wärme!$E$10:$E$31</c:f>
              <c:numCache>
                <c:formatCode>General</c:formatCode>
                <c:ptCount val="22"/>
                <c:pt idx="6" formatCode="0.00">
                  <c:v>62.699999999999996</c:v>
                </c:pt>
                <c:pt idx="7" formatCode="0.00">
                  <c:v>60.605803978828256</c:v>
                </c:pt>
                <c:pt idx="8" formatCode="0.00">
                  <c:v>58.517329804708886</c:v>
                </c:pt>
                <c:pt idx="9" formatCode="0.00">
                  <c:v>56.42885563058951</c:v>
                </c:pt>
                <c:pt idx="10" formatCode="0.00">
                  <c:v>54.340381456470141</c:v>
                </c:pt>
                <c:pt idx="11" formatCode="0.00">
                  <c:v>52.246185435298401</c:v>
                </c:pt>
                <c:pt idx="12" formatCode="0.00">
                  <c:v>50.157711261179031</c:v>
                </c:pt>
                <c:pt idx="13" formatCode="0.00">
                  <c:v>48.069237087059655</c:v>
                </c:pt>
                <c:pt idx="14" formatCode="0.00">
                  <c:v>45.980762912940286</c:v>
                </c:pt>
                <c:pt idx="15" formatCode="0.00">
                  <c:v>43.886566891768545</c:v>
                </c:pt>
                <c:pt idx="16" formatCode="0.00">
                  <c:v>41.798092717649176</c:v>
                </c:pt>
                <c:pt idx="17" formatCode="0.00">
                  <c:v>39.709618543529857</c:v>
                </c:pt>
                <c:pt idx="18" formatCode="0.00">
                  <c:v>37.62114436941048</c:v>
                </c:pt>
                <c:pt idx="19" formatCode="0.00">
                  <c:v>35.52694834823874</c:v>
                </c:pt>
                <c:pt idx="20" formatCode="0.00">
                  <c:v>33.438474174119371</c:v>
                </c:pt>
                <c:pt idx="21" formatCode="0.00">
                  <c:v>31.349999999999998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37-4CB4-B96E-540B8D1D2EC3}"/>
            </c:ext>
          </c:extLst>
        </c:ser>
        <c:ser>
          <c:idx val="3"/>
          <c:order val="1"/>
          <c:tx>
            <c:v>Ziel-Korridor</c:v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cat>
            <c:numRef>
              <c:f>Wärme!$A$10:$A$31</c:f>
              <c:numCache>
                <c:formatCode>m/d/yyyy</c:formatCode>
                <c:ptCount val="22"/>
                <c:pt idx="0">
                  <c:v>42005</c:v>
                </c:pt>
                <c:pt idx="1">
                  <c:v>42370</c:v>
                </c:pt>
                <c:pt idx="2">
                  <c:v>42736</c:v>
                </c:pt>
                <c:pt idx="3">
                  <c:v>43101</c:v>
                </c:pt>
                <c:pt idx="4">
                  <c:v>43466</c:v>
                </c:pt>
                <c:pt idx="5">
                  <c:v>43830</c:v>
                </c:pt>
                <c:pt idx="6">
                  <c:v>43831</c:v>
                </c:pt>
                <c:pt idx="7">
                  <c:v>44197</c:v>
                </c:pt>
                <c:pt idx="8">
                  <c:v>44562</c:v>
                </c:pt>
                <c:pt idx="9">
                  <c:v>44927</c:v>
                </c:pt>
                <c:pt idx="10">
                  <c:v>45292</c:v>
                </c:pt>
                <c:pt idx="11">
                  <c:v>45658</c:v>
                </c:pt>
                <c:pt idx="12">
                  <c:v>46023</c:v>
                </c:pt>
                <c:pt idx="13">
                  <c:v>46388</c:v>
                </c:pt>
                <c:pt idx="14">
                  <c:v>46753</c:v>
                </c:pt>
                <c:pt idx="15">
                  <c:v>47119</c:v>
                </c:pt>
                <c:pt idx="16">
                  <c:v>47484</c:v>
                </c:pt>
                <c:pt idx="17">
                  <c:v>47849</c:v>
                </c:pt>
                <c:pt idx="18">
                  <c:v>48214</c:v>
                </c:pt>
                <c:pt idx="19">
                  <c:v>48580</c:v>
                </c:pt>
                <c:pt idx="20">
                  <c:v>48945</c:v>
                </c:pt>
                <c:pt idx="21">
                  <c:v>49310</c:v>
                </c:pt>
              </c:numCache>
            </c:numRef>
          </c:cat>
          <c:val>
            <c:numRef>
              <c:f>Wärme!$G$10:$G$31</c:f>
              <c:numCache>
                <c:formatCode>General</c:formatCode>
                <c:ptCount val="22"/>
                <c:pt idx="6" formatCode="0.00">
                  <c:v>6.6000000000000014</c:v>
                </c:pt>
                <c:pt idx="7" formatCode="0.00">
                  <c:v>6.3795583135608709</c:v>
                </c:pt>
                <c:pt idx="8" formatCode="0.00">
                  <c:v>6.1597189268114718</c:v>
                </c:pt>
                <c:pt idx="9" formatCode="0.00">
                  <c:v>5.9398795400620656</c:v>
                </c:pt>
                <c:pt idx="10" formatCode="0.00">
                  <c:v>5.7200401533126524</c:v>
                </c:pt>
                <c:pt idx="11" formatCode="0.00">
                  <c:v>5.4995984668735218</c:v>
                </c:pt>
                <c:pt idx="12" formatCode="0.00">
                  <c:v>5.2797590801241086</c:v>
                </c:pt>
                <c:pt idx="13" formatCode="0.00">
                  <c:v>5.0599196933747095</c:v>
                </c:pt>
                <c:pt idx="14" formatCode="0.00">
                  <c:v>4.8400803066252962</c:v>
                </c:pt>
                <c:pt idx="15" formatCode="0.00">
                  <c:v>4.6196386201861657</c:v>
                </c:pt>
                <c:pt idx="16" formatCode="0.00">
                  <c:v>4.3997992334367524</c:v>
                </c:pt>
                <c:pt idx="17" formatCode="0.00">
                  <c:v>4.1799598466873533</c:v>
                </c:pt>
                <c:pt idx="18" formatCode="0.00">
                  <c:v>3.9601204599379543</c:v>
                </c:pt>
                <c:pt idx="19" formatCode="0.00">
                  <c:v>3.7396787734988237</c:v>
                </c:pt>
                <c:pt idx="20" formatCode="0.00">
                  <c:v>3.5198393867494104</c:v>
                </c:pt>
                <c:pt idx="21" formatCode="0.00">
                  <c:v>3.3000000000000007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37-4CB4-B96E-540B8D1D2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375920"/>
        <c:axId val="497373040"/>
      </c:areaChart>
      <c:lineChart>
        <c:grouping val="standard"/>
        <c:varyColors val="0"/>
        <c:ser>
          <c:idx val="0"/>
          <c:order val="2"/>
          <c:tx>
            <c:v>Jährlicher Verbrauch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name>Trend Verbrauch (Linear)</c:nam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Wärme!$A$10:$A$31</c:f>
              <c:numCache>
                <c:formatCode>m/d/yyyy</c:formatCode>
                <c:ptCount val="22"/>
                <c:pt idx="0">
                  <c:v>42005</c:v>
                </c:pt>
                <c:pt idx="1">
                  <c:v>42370</c:v>
                </c:pt>
                <c:pt idx="2">
                  <c:v>42736</c:v>
                </c:pt>
                <c:pt idx="3">
                  <c:v>43101</c:v>
                </c:pt>
                <c:pt idx="4">
                  <c:v>43466</c:v>
                </c:pt>
                <c:pt idx="5">
                  <c:v>43830</c:v>
                </c:pt>
                <c:pt idx="6">
                  <c:v>43831</c:v>
                </c:pt>
                <c:pt idx="7">
                  <c:v>44197</c:v>
                </c:pt>
                <c:pt idx="8">
                  <c:v>44562</c:v>
                </c:pt>
                <c:pt idx="9">
                  <c:v>44927</c:v>
                </c:pt>
                <c:pt idx="10">
                  <c:v>45292</c:v>
                </c:pt>
                <c:pt idx="11">
                  <c:v>45658</c:v>
                </c:pt>
                <c:pt idx="12">
                  <c:v>46023</c:v>
                </c:pt>
                <c:pt idx="13">
                  <c:v>46388</c:v>
                </c:pt>
                <c:pt idx="14">
                  <c:v>46753</c:v>
                </c:pt>
                <c:pt idx="15">
                  <c:v>47119</c:v>
                </c:pt>
                <c:pt idx="16">
                  <c:v>47484</c:v>
                </c:pt>
                <c:pt idx="17">
                  <c:v>47849</c:v>
                </c:pt>
                <c:pt idx="18">
                  <c:v>48214</c:v>
                </c:pt>
                <c:pt idx="19">
                  <c:v>48580</c:v>
                </c:pt>
                <c:pt idx="20">
                  <c:v>48945</c:v>
                </c:pt>
                <c:pt idx="21">
                  <c:v>49310</c:v>
                </c:pt>
              </c:numCache>
            </c:numRef>
          </c:cat>
          <c:val>
            <c:numRef>
              <c:f>Wärme!$C$10:$C$31</c:f>
              <c:numCache>
                <c:formatCode>0.00</c:formatCode>
                <c:ptCount val="22"/>
                <c:pt idx="0">
                  <c:v>75.692324999999997</c:v>
                </c:pt>
                <c:pt idx="1">
                  <c:v>77.414498999999992</c:v>
                </c:pt>
                <c:pt idx="2">
                  <c:v>75.772878300000002</c:v>
                </c:pt>
                <c:pt idx="3">
                  <c:v>69.786934799999997</c:v>
                </c:pt>
                <c:pt idx="4">
                  <c:v>69.948041399999994</c:v>
                </c:pt>
                <c:pt idx="5">
                  <c:v>69.948041399999994</c:v>
                </c:pt>
                <c:pt idx="6">
                  <c:v>65.995374299999995</c:v>
                </c:pt>
                <c:pt idx="7">
                  <c:v>72.13686899999999</c:v>
                </c:pt>
                <c:pt idx="8">
                  <c:v>60.323310899999989</c:v>
                </c:pt>
                <c:pt idx="9">
                  <c:v>57.398392799999996</c:v>
                </c:pt>
                <c:pt idx="10">
                  <c:v>56.570638199999991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37-4CB4-B96E-540B8D1D2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375920"/>
        <c:axId val="497373040"/>
      </c:lineChart>
      <c:dateAx>
        <c:axId val="497375920"/>
        <c:scaling>
          <c:orientation val="minMax"/>
          <c:max val="49644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373040"/>
        <c:crosses val="autoZero"/>
        <c:auto val="0"/>
        <c:lblOffset val="100"/>
        <c:baseTimeUnit val="months"/>
        <c:majorUnit val="12"/>
        <c:majorTimeUnit val="months"/>
        <c:minorUnit val="1"/>
        <c:minorTimeUnit val="years"/>
      </c:dateAx>
      <c:valAx>
        <c:axId val="49737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GWh</a:t>
                </a:r>
              </a:p>
            </c:rich>
          </c:tx>
          <c:layout>
            <c:manualLayout>
              <c:xMode val="edge"/>
              <c:yMode val="edge"/>
              <c:x val="2.8620738264494433E-2"/>
              <c:y val="0.39854348284589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7375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164443683669976"/>
          <c:y val="0.89495711473565809"/>
          <c:w val="0.76424215212236224"/>
          <c:h val="0.104649754535108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Treibhausgasentwicklung CH, in Mio Tonnen CO2-Äquivalenten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CH"/>
        </a:p>
      </c:txPr>
    </c:title>
    <c:autoTitleDeleted val="0"/>
    <c:plotArea>
      <c:layout>
        <c:manualLayout>
          <c:layoutTarget val="inner"/>
          <c:xMode val="edge"/>
          <c:yMode val="edge"/>
          <c:x val="0.1015688985061252"/>
          <c:y val="0.10650394831299355"/>
          <c:w val="0.8751331844436957"/>
          <c:h val="0.6902971133924598"/>
        </c:manualLayout>
      </c:layout>
      <c:lineChart>
        <c:grouping val="standard"/>
        <c:varyColors val="0"/>
        <c:ser>
          <c:idx val="1"/>
          <c:order val="0"/>
          <c:tx>
            <c:v>Ziel-Korridor</c:v>
          </c:tx>
          <c:spPr>
            <a:ln w="101600" cap="rnd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'CO2'!$A$10:$A$70</c:f>
              <c:numCache>
                <c:formatCode>0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 formatCode="General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'CO2'!$C$10:$C$70</c:f>
              <c:numCache>
                <c:formatCode>0.00</c:formatCode>
                <c:ptCount val="61"/>
                <c:pt idx="0">
                  <c:v>55.05</c:v>
                </c:pt>
                <c:pt idx="1">
                  <c:v>54.670344827586177</c:v>
                </c:pt>
                <c:pt idx="2">
                  <c:v>54.2906896551724</c:v>
                </c:pt>
                <c:pt idx="3">
                  <c:v>53.911034482758623</c:v>
                </c:pt>
                <c:pt idx="4">
                  <c:v>53.531379310344846</c:v>
                </c:pt>
                <c:pt idx="5">
                  <c:v>53.151724137930955</c:v>
                </c:pt>
                <c:pt idx="6">
                  <c:v>52.772068965517178</c:v>
                </c:pt>
                <c:pt idx="7">
                  <c:v>52.392413793103401</c:v>
                </c:pt>
                <c:pt idx="8">
                  <c:v>52.012758620689624</c:v>
                </c:pt>
                <c:pt idx="9">
                  <c:v>51.633103448275847</c:v>
                </c:pt>
                <c:pt idx="10">
                  <c:v>51.25344827586207</c:v>
                </c:pt>
                <c:pt idx="11">
                  <c:v>50.873793103448293</c:v>
                </c:pt>
                <c:pt idx="12">
                  <c:v>50.494137931034402</c:v>
                </c:pt>
                <c:pt idx="13">
                  <c:v>50.114482758620625</c:v>
                </c:pt>
                <c:pt idx="14">
                  <c:v>49.734827586206848</c:v>
                </c:pt>
                <c:pt idx="15">
                  <c:v>49.355172413793071</c:v>
                </c:pt>
                <c:pt idx="16">
                  <c:v>48.975517241379293</c:v>
                </c:pt>
                <c:pt idx="17">
                  <c:v>48.595862068965516</c:v>
                </c:pt>
                <c:pt idx="18">
                  <c:v>48.216206896551739</c:v>
                </c:pt>
                <c:pt idx="19">
                  <c:v>47.836551724137848</c:v>
                </c:pt>
                <c:pt idx="20">
                  <c:v>47.456896551724071</c:v>
                </c:pt>
                <c:pt idx="21">
                  <c:v>47.077241379310294</c:v>
                </c:pt>
                <c:pt idx="22">
                  <c:v>46.697586206896517</c:v>
                </c:pt>
                <c:pt idx="23">
                  <c:v>46.31793103448274</c:v>
                </c:pt>
                <c:pt idx="24">
                  <c:v>45.938275862068963</c:v>
                </c:pt>
                <c:pt idx="25">
                  <c:v>45.558620689655186</c:v>
                </c:pt>
                <c:pt idx="26">
                  <c:v>45.178965517241295</c:v>
                </c:pt>
                <c:pt idx="27">
                  <c:v>44.799310344827518</c:v>
                </c:pt>
                <c:pt idx="28">
                  <c:v>44.419655172413741</c:v>
                </c:pt>
                <c:pt idx="29">
                  <c:v>44.04</c:v>
                </c:pt>
                <c:pt idx="30">
                  <c:v>42.538636363636215</c:v>
                </c:pt>
                <c:pt idx="31">
                  <c:v>41.037272727272466</c:v>
                </c:pt>
                <c:pt idx="32">
                  <c:v>39.535909090909172</c:v>
                </c:pt>
                <c:pt idx="33">
                  <c:v>38.034545454545423</c:v>
                </c:pt>
                <c:pt idx="34">
                  <c:v>36.533181818181674</c:v>
                </c:pt>
                <c:pt idx="35">
                  <c:v>35.031818181817926</c:v>
                </c:pt>
                <c:pt idx="36">
                  <c:v>33.530454545454631</c:v>
                </c:pt>
                <c:pt idx="37">
                  <c:v>32.029090909090883</c:v>
                </c:pt>
                <c:pt idx="38">
                  <c:v>30.527727272727134</c:v>
                </c:pt>
                <c:pt idx="39">
                  <c:v>29.026363636363385</c:v>
                </c:pt>
                <c:pt idx="40">
                  <c:v>27.524999999999999</c:v>
                </c:pt>
                <c:pt idx="41">
                  <c:v>26.148749999999382</c:v>
                </c:pt>
                <c:pt idx="42">
                  <c:v>24.772499999999582</c:v>
                </c:pt>
                <c:pt idx="43">
                  <c:v>23.396249999999782</c:v>
                </c:pt>
                <c:pt idx="44">
                  <c:v>22.019999999999527</c:v>
                </c:pt>
                <c:pt idx="45">
                  <c:v>20.643749999999727</c:v>
                </c:pt>
                <c:pt idx="46">
                  <c:v>19.267499999999472</c:v>
                </c:pt>
                <c:pt idx="47">
                  <c:v>17.891249999999673</c:v>
                </c:pt>
                <c:pt idx="48">
                  <c:v>16.514999999999418</c:v>
                </c:pt>
                <c:pt idx="49">
                  <c:v>15.138749999999618</c:v>
                </c:pt>
                <c:pt idx="50">
                  <c:v>13.762499999999818</c:v>
                </c:pt>
                <c:pt idx="51">
                  <c:v>12.386249999999563</c:v>
                </c:pt>
                <c:pt idx="52">
                  <c:v>11.009999999999764</c:v>
                </c:pt>
                <c:pt idx="53">
                  <c:v>9.6337499999995089</c:v>
                </c:pt>
                <c:pt idx="54">
                  <c:v>8.257499999999709</c:v>
                </c:pt>
                <c:pt idx="55">
                  <c:v>6.8812499999994543</c:v>
                </c:pt>
                <c:pt idx="56">
                  <c:v>5.5049999999996544</c:v>
                </c:pt>
                <c:pt idx="57">
                  <c:v>4.1287499999993997</c:v>
                </c:pt>
                <c:pt idx="58">
                  <c:v>2.7524999999995998</c:v>
                </c:pt>
                <c:pt idx="59">
                  <c:v>1.3762499999997999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6E-416A-B6F5-B624BC9CE198}"/>
            </c:ext>
          </c:extLst>
        </c:ser>
        <c:ser>
          <c:idx val="0"/>
          <c:order val="1"/>
          <c:tx>
            <c:v>Emission Treibhausgase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name>Trend Treibhausgase (Polynomisch)</c:nam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24"/>
            <c:dispRSqr val="0"/>
            <c:dispEq val="0"/>
          </c:trendline>
          <c:cat>
            <c:numRef>
              <c:f>'CO2'!$A$10:$A$70</c:f>
              <c:numCache>
                <c:formatCode>0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 formatCode="General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'CO2'!$B$10:$B$43</c:f>
              <c:numCache>
                <c:formatCode>0.00</c:formatCode>
                <c:ptCount val="34"/>
                <c:pt idx="0">
                  <c:v>55.05</c:v>
                </c:pt>
                <c:pt idx="1">
                  <c:v>56.91</c:v>
                </c:pt>
                <c:pt idx="2">
                  <c:v>56.620000000000005</c:v>
                </c:pt>
                <c:pt idx="3">
                  <c:v>54</c:v>
                </c:pt>
                <c:pt idx="4">
                  <c:v>52.939999999999991</c:v>
                </c:pt>
                <c:pt idx="5">
                  <c:v>53.8</c:v>
                </c:pt>
                <c:pt idx="6">
                  <c:v>54.43</c:v>
                </c:pt>
                <c:pt idx="7">
                  <c:v>53.21</c:v>
                </c:pt>
                <c:pt idx="8">
                  <c:v>54.760000000000005</c:v>
                </c:pt>
                <c:pt idx="9">
                  <c:v>54.55</c:v>
                </c:pt>
                <c:pt idx="10">
                  <c:v>53.81</c:v>
                </c:pt>
                <c:pt idx="11">
                  <c:v>55.339999999999996</c:v>
                </c:pt>
                <c:pt idx="12">
                  <c:v>53.78</c:v>
                </c:pt>
                <c:pt idx="13">
                  <c:v>54.84</c:v>
                </c:pt>
                <c:pt idx="14">
                  <c:v>55.43</c:v>
                </c:pt>
                <c:pt idx="15">
                  <c:v>56.07</c:v>
                </c:pt>
                <c:pt idx="16">
                  <c:v>55.730000000000004</c:v>
                </c:pt>
                <c:pt idx="17">
                  <c:v>53.800000000000004</c:v>
                </c:pt>
                <c:pt idx="18">
                  <c:v>55.19</c:v>
                </c:pt>
                <c:pt idx="19">
                  <c:v>53.7</c:v>
                </c:pt>
                <c:pt idx="20">
                  <c:v>55.289999999999992</c:v>
                </c:pt>
                <c:pt idx="21">
                  <c:v>51.169999999999995</c:v>
                </c:pt>
                <c:pt idx="22">
                  <c:v>52.5</c:v>
                </c:pt>
                <c:pt idx="23">
                  <c:v>53.34</c:v>
                </c:pt>
                <c:pt idx="24">
                  <c:v>49.400000000000006</c:v>
                </c:pt>
                <c:pt idx="25">
                  <c:v>48.88</c:v>
                </c:pt>
                <c:pt idx="26">
                  <c:v>49.2</c:v>
                </c:pt>
                <c:pt idx="27">
                  <c:v>48.230000000000004</c:v>
                </c:pt>
                <c:pt idx="28">
                  <c:v>46.71</c:v>
                </c:pt>
                <c:pt idx="29">
                  <c:v>46.47</c:v>
                </c:pt>
                <c:pt idx="30">
                  <c:v>43.79</c:v>
                </c:pt>
                <c:pt idx="31">
                  <c:v>45.129999999999995</c:v>
                </c:pt>
                <c:pt idx="32">
                  <c:v>41.63</c:v>
                </c:pt>
                <c:pt idx="33">
                  <c:v>40.82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6E-416A-B6F5-B624BC9CE198}"/>
            </c:ext>
          </c:extLst>
        </c:ser>
        <c:ser>
          <c:idx val="2"/>
          <c:order val="2"/>
          <c:tx>
            <c:v>Klimaziel-30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40"/>
            <c:marker>
              <c:symbol val="circle"/>
              <c:size val="5"/>
              <c:spPr>
                <a:solidFill>
                  <a:schemeClr val="accent5"/>
                </a:solidFill>
                <a:ln w="47625">
                  <a:solidFill>
                    <a:schemeClr val="accent5"/>
                  </a:solidFill>
                </a:ln>
                <a:effectLst/>
              </c:spPr>
            </c:marker>
            <c:bubble3D val="0"/>
            <c:spPr>
              <a:ln w="508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26E-416A-B6F5-B624BC9CE198}"/>
              </c:ext>
            </c:extLst>
          </c:dPt>
          <c:dLbls>
            <c:dLbl>
              <c:idx val="40"/>
              <c:tx>
                <c:rich>
                  <a:bodyPr/>
                  <a:lstStyle/>
                  <a:p>
                    <a:fld id="{D887570A-7232-498F-8FAE-AFB0A477AF74}" type="SERIESNAME">
                      <a:rPr lang="en-US"/>
                      <a:pPr/>
                      <a:t>[DATENREIHENNAME]</a:t>
                    </a:fld>
                    <a:endParaRPr lang="de-CH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626E-416A-B6F5-B624BC9CE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'CO2'!$A$10:$A$70</c:f>
              <c:numCache>
                <c:formatCode>0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 formatCode="General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'CO2'!$D$10:$D$70</c:f>
              <c:numCache>
                <c:formatCode>0.00</c:formatCode>
                <c:ptCount val="61"/>
                <c:pt idx="40">
                  <c:v>27.53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6E-416A-B6F5-B624BC9CE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0770368"/>
        <c:axId val="1032098080"/>
      </c:lineChart>
      <c:catAx>
        <c:axId val="112077036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2098080"/>
        <c:crosses val="autoZero"/>
        <c:auto val="1"/>
        <c:lblAlgn val="ctr"/>
        <c:lblOffset val="100"/>
        <c:noMultiLvlLbl val="0"/>
      </c:catAx>
      <c:valAx>
        <c:axId val="103209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Mio Tonnen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20770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57</xdr:row>
      <xdr:rowOff>0</xdr:rowOff>
    </xdr:from>
    <xdr:ext cx="4777154" cy="112569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D74FBBAF-979E-4C47-8981-DD4F1EE1C39C}"/>
            </a:ext>
          </a:extLst>
        </xdr:cNvPr>
        <xdr:cNvSpPr txBox="1"/>
      </xdr:nvSpPr>
      <xdr:spPr>
        <a:xfrm>
          <a:off x="3048000" y="11777870"/>
          <a:ext cx="4777154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/>
            <a:t>Siehe</a:t>
          </a:r>
          <a:r>
            <a:rPr lang="de-CH" sz="1100" baseline="0"/>
            <a:t> Doku Mapping der Jahresziele auf Monatsziele.</a:t>
          </a:r>
          <a:br>
            <a:rPr lang="de-CH" sz="1100" baseline="0"/>
          </a:br>
          <a:r>
            <a:rPr lang="de-CH" sz="1100" baseline="0"/>
            <a:t>Es wurde ca. der Juli-Wert ermittelt und dann wegen Timelag des gleitenden Mittels um 3 Monate verschoben.</a:t>
          </a:r>
          <a:br>
            <a:rPr lang="de-CH" sz="1100" baseline="0"/>
          </a:br>
          <a:r>
            <a:rPr lang="de-CH" sz="1100" b="1" baseline="0"/>
            <a:t>ACHTUNG; Werden die Inhalte der Spalten "UNtere Grenze" und "Spanne" über mehrere Stützwerte verschoben, müssen dieTREND-Formeln angepasst werden.</a:t>
          </a:r>
          <a:endParaRPr lang="de-CH" sz="1100" b="1"/>
        </a:p>
      </xdr:txBody>
    </xdr:sp>
    <xdr:clientData/>
  </xdr:oneCellAnchor>
  <xdr:twoCellAnchor>
    <xdr:from>
      <xdr:col>5</xdr:col>
      <xdr:colOff>671169</xdr:colOff>
      <xdr:row>9</xdr:row>
      <xdr:rowOff>131145</xdr:rowOff>
    </xdr:from>
    <xdr:to>
      <xdr:col>19</xdr:col>
      <xdr:colOff>614019</xdr:colOff>
      <xdr:row>40</xdr:row>
      <xdr:rowOff>155441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A01EF96-1A2F-188D-5B83-04442E6392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0.68038</cdr:x>
      <cdr:y>0.12088</cdr:y>
    </cdr:from>
    <cdr:to>
      <cdr:x>0.87188</cdr:x>
      <cdr:y>0.17052</cdr:y>
    </cdr:to>
    <cdr:sp macro="" textlink="">
      <cdr:nvSpPr>
        <cdr:cNvPr id="2" name="Rechteck 1">
          <a:extLst xmlns:a="http://schemas.openxmlformats.org/drawingml/2006/main">
            <a:ext uri="{FF2B5EF4-FFF2-40B4-BE49-F238E27FC236}">
              <a16:creationId xmlns:a16="http://schemas.microsoft.com/office/drawing/2014/main" id="{5C8FA363-E648-A765-D7E8-F009908E8596}"/>
            </a:ext>
          </a:extLst>
        </cdr:cNvPr>
        <cdr:cNvSpPr/>
      </cdr:nvSpPr>
      <cdr:spPr>
        <a:xfrm xmlns:a="http://schemas.openxmlformats.org/drawingml/2006/main">
          <a:off x="7219395" y="685775"/>
          <a:ext cx="2032000" cy="2816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de-CH" sz="1400">
              <a:solidFill>
                <a:sysClr val="windowText" lastClr="000000"/>
              </a:solidFill>
            </a:rPr>
            <a:t>schnelles</a:t>
          </a:r>
          <a:r>
            <a:rPr lang="de-CH" sz="1400" baseline="0">
              <a:solidFill>
                <a:sysClr val="windowText" lastClr="000000"/>
              </a:solidFill>
            </a:rPr>
            <a:t> </a:t>
          </a:r>
          <a:br>
            <a:rPr lang="de-CH" sz="1400" baseline="0">
              <a:solidFill>
                <a:sysClr val="windowText" lastClr="000000"/>
              </a:solidFill>
            </a:rPr>
          </a:br>
          <a:r>
            <a:rPr lang="de-CH" sz="1400" baseline="0">
              <a:solidFill>
                <a:sysClr val="windowText" lastClr="000000"/>
              </a:solidFill>
            </a:rPr>
            <a:t>Wachstum</a:t>
          </a:r>
          <a:endParaRPr lang="de-CH" sz="14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0.82505</cdr:x>
      <cdr:y>0.22211</cdr:y>
    </cdr:from>
    <cdr:to>
      <cdr:x>0.94213</cdr:x>
      <cdr:y>0.27175</cdr:y>
    </cdr:to>
    <cdr:sp macro="" textlink="">
      <cdr:nvSpPr>
        <cdr:cNvPr id="4" name="Rechteck 3">
          <a:extLst xmlns:a="http://schemas.openxmlformats.org/drawingml/2006/main">
            <a:ext uri="{FF2B5EF4-FFF2-40B4-BE49-F238E27FC236}">
              <a16:creationId xmlns:a16="http://schemas.microsoft.com/office/drawing/2014/main" id="{9DD5233D-EE10-15A9-EC1F-F24C5EECBE1D}"/>
            </a:ext>
          </a:extLst>
        </cdr:cNvPr>
        <cdr:cNvSpPr/>
      </cdr:nvSpPr>
      <cdr:spPr>
        <a:xfrm xmlns:a="http://schemas.openxmlformats.org/drawingml/2006/main">
          <a:off x="8754440" y="1260056"/>
          <a:ext cx="1242391" cy="2816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de-CH" sz="1400">
              <a:solidFill>
                <a:sysClr val="windowText" lastClr="000000"/>
              </a:solidFill>
            </a:rPr>
            <a:t>moderates </a:t>
          </a:r>
          <a:br>
            <a:rPr lang="de-CH" sz="1400">
              <a:solidFill>
                <a:sysClr val="windowText" lastClr="000000"/>
              </a:solidFill>
            </a:rPr>
          </a:br>
          <a:r>
            <a:rPr lang="de-CH" sz="1400">
              <a:solidFill>
                <a:sysClr val="windowText" lastClr="000000"/>
              </a:solidFill>
            </a:rPr>
            <a:t>Wachstum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752719</xdr:colOff>
      <xdr:row>9</xdr:row>
      <xdr:rowOff>3172</xdr:rowOff>
    </xdr:from>
    <xdr:to>
      <xdr:col>19</xdr:col>
      <xdr:colOff>742950</xdr:colOff>
      <xdr:row>39</xdr:row>
      <xdr:rowOff>177800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F1F2540-0671-47F5-A57D-C06E13CE74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3</xdr:col>
      <xdr:colOff>244232</xdr:colOff>
      <xdr:row>71</xdr:row>
      <xdr:rowOff>131885</xdr:rowOff>
    </xdr:from>
    <xdr:ext cx="4777154" cy="1125693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8E74CB0A-448D-57C4-2AA6-C6A1A13DB311}"/>
            </a:ext>
          </a:extLst>
        </xdr:cNvPr>
        <xdr:cNvSpPr txBox="1"/>
      </xdr:nvSpPr>
      <xdr:spPr>
        <a:xfrm>
          <a:off x="2715847" y="14419385"/>
          <a:ext cx="4777154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/>
            <a:t>Siehe</a:t>
          </a:r>
          <a:r>
            <a:rPr lang="de-CH" sz="1100" baseline="0"/>
            <a:t> Doku Mapping der Jahresziele auf Monatsziele.</a:t>
          </a:r>
          <a:br>
            <a:rPr lang="de-CH" sz="1100" baseline="0"/>
          </a:br>
          <a:r>
            <a:rPr lang="de-CH" sz="1100" baseline="0"/>
            <a:t>Es wurde ca. der Juli-Wert ermittelt und dann wegen Timelag des gleitenden Mittels um 3 Monate verschoben.</a:t>
          </a:r>
          <a:br>
            <a:rPr lang="de-CH" sz="1100" baseline="0"/>
          </a:br>
          <a:r>
            <a:rPr lang="de-CH" sz="1100" b="1" baseline="0"/>
            <a:t>ACHTUNG; Werden die Inhalte der Spalten "UNtere Grenze" und "Spanne" über mehrere Stützwerte verschoben, müssen dieTREND-Formeln angepasst werden.</a:t>
          </a:r>
          <a:endParaRPr lang="de-CH" sz="1100" b="1"/>
        </a:p>
      </xdr:txBody>
    </xdr:sp>
    <xdr:clientData/>
  </xdr:one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0.85217</cdr:x>
      <cdr:y>0.35462</cdr:y>
    </cdr:from>
    <cdr:to>
      <cdr:x>0.98081</cdr:x>
      <cdr:y>0.58826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6D94C303-72B5-2378-F525-E2338E9B3335}"/>
            </a:ext>
          </a:extLst>
        </cdr:cNvPr>
        <cdr:cNvSpPr txBox="1"/>
      </cdr:nvSpPr>
      <cdr:spPr>
        <a:xfrm xmlns:a="http://schemas.openxmlformats.org/drawingml/2006/main" rot="20226435">
          <a:off x="9098858" y="2021050"/>
          <a:ext cx="1373525" cy="13315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CH" sz="1600" kern="1200"/>
            <a:t>Grossen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565150</xdr:colOff>
      <xdr:row>70</xdr:row>
      <xdr:rowOff>76200</xdr:rowOff>
    </xdr:from>
    <xdr:ext cx="4777154" cy="1125693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46AF24CE-B895-4E91-AFB8-4A10CBEF4BD0}"/>
            </a:ext>
          </a:extLst>
        </xdr:cNvPr>
        <xdr:cNvSpPr txBox="1"/>
      </xdr:nvSpPr>
      <xdr:spPr>
        <a:xfrm>
          <a:off x="3613150" y="14077950"/>
          <a:ext cx="4777154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/>
            <a:t>Siehe</a:t>
          </a:r>
          <a:r>
            <a:rPr lang="de-CH" sz="1100" baseline="0"/>
            <a:t> Doku Mapping der Jahresziele auf Monatsziele.</a:t>
          </a:r>
          <a:br>
            <a:rPr lang="de-CH" sz="1100" baseline="0"/>
          </a:br>
          <a:r>
            <a:rPr lang="de-CH" sz="1100" baseline="0"/>
            <a:t>Es wurde ca. der Juli-Wert ermittelt und dann wegen Timelag des gleitenden Mittels um 3 Monate verschoben.</a:t>
          </a:r>
          <a:br>
            <a:rPr lang="de-CH" sz="1100" baseline="0"/>
          </a:br>
          <a:r>
            <a:rPr lang="de-CH" sz="1100" b="1" baseline="0"/>
            <a:t>ACHTUNG; Werden die Inhalte der Spalten "UNtere Grenze" und "Spanne" über mehrere Stützwerte verschoben, müssen dieTREND-Formeln angepasst werden.</a:t>
          </a:r>
          <a:endParaRPr lang="de-CH" sz="1100" b="1"/>
        </a:p>
      </xdr:txBody>
    </xdr:sp>
    <xdr:clientData/>
  </xdr:oneCellAnchor>
  <xdr:twoCellAnchor>
    <xdr:from>
      <xdr:col>6</xdr:col>
      <xdr:colOff>27608</xdr:colOff>
      <xdr:row>8</xdr:row>
      <xdr:rowOff>1285737</xdr:rowOff>
    </xdr:from>
    <xdr:to>
      <xdr:col>20</xdr:col>
      <xdr:colOff>44449</xdr:colOff>
      <xdr:row>40</xdr:row>
      <xdr:rowOff>25400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4C97EC50-0437-484C-92EB-2420D59BEB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0.5828</cdr:x>
      <cdr:y>0.27144</cdr:y>
    </cdr:from>
    <cdr:to>
      <cdr:x>0.6773</cdr:x>
      <cdr:y>0.32672</cdr:y>
    </cdr:to>
    <cdr:sp macro="" textlink="">
      <cdr:nvSpPr>
        <cdr:cNvPr id="4" name="Rechteck 3">
          <a:extLst xmlns:a="http://schemas.openxmlformats.org/drawingml/2006/main">
            <a:ext uri="{FF2B5EF4-FFF2-40B4-BE49-F238E27FC236}">
              <a16:creationId xmlns:a16="http://schemas.microsoft.com/office/drawing/2014/main" id="{F62C6088-7EAB-5820-3C31-DD64DEB4786E}"/>
            </a:ext>
          </a:extLst>
        </cdr:cNvPr>
        <cdr:cNvSpPr/>
      </cdr:nvSpPr>
      <cdr:spPr>
        <a:xfrm xmlns:a="http://schemas.openxmlformats.org/drawingml/2006/main" rot="19241162">
          <a:off x="6227141" y="1559063"/>
          <a:ext cx="1009650" cy="317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de-CH" sz="1600" kern="1200">
              <a:solidFill>
                <a:sysClr val="windowText" lastClr="000000"/>
              </a:solidFill>
            </a:rPr>
            <a:t>Nordmann</a:t>
          </a:r>
        </a:p>
      </cdr:txBody>
    </cdr:sp>
  </cdr:relSizeAnchor>
  <cdr:relSizeAnchor xmlns:cdr="http://schemas.openxmlformats.org/drawingml/2006/chartDrawing">
    <cdr:from>
      <cdr:x>0.64779</cdr:x>
      <cdr:y>0.58152</cdr:y>
    </cdr:from>
    <cdr:to>
      <cdr:x>0.74228</cdr:x>
      <cdr:y>0.6368</cdr:y>
    </cdr:to>
    <cdr:sp macro="" textlink="">
      <cdr:nvSpPr>
        <cdr:cNvPr id="5" name="Rechteck 4">
          <a:extLst xmlns:a="http://schemas.openxmlformats.org/drawingml/2006/main">
            <a:ext uri="{FF2B5EF4-FFF2-40B4-BE49-F238E27FC236}">
              <a16:creationId xmlns:a16="http://schemas.microsoft.com/office/drawing/2014/main" id="{E39D7DB7-1E5E-42E7-4F68-79012A68B284}"/>
            </a:ext>
          </a:extLst>
        </cdr:cNvPr>
        <cdr:cNvSpPr/>
      </cdr:nvSpPr>
      <cdr:spPr>
        <a:xfrm xmlns:a="http://schemas.openxmlformats.org/drawingml/2006/main" rot="20761526">
          <a:off x="6921499" y="3340102"/>
          <a:ext cx="1009650" cy="317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600" kern="1200">
              <a:solidFill>
                <a:sysClr val="windowText" lastClr="000000"/>
              </a:solidFill>
            </a:rPr>
            <a:t>Grossen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244232</xdr:colOff>
      <xdr:row>71</xdr:row>
      <xdr:rowOff>131885</xdr:rowOff>
    </xdr:from>
    <xdr:ext cx="4777154" cy="1125693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6F9CE601-FCEE-400B-834A-C494CACD30F5}"/>
            </a:ext>
          </a:extLst>
        </xdr:cNvPr>
        <xdr:cNvSpPr txBox="1"/>
      </xdr:nvSpPr>
      <xdr:spPr>
        <a:xfrm>
          <a:off x="2714382" y="14317785"/>
          <a:ext cx="4777154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/>
            <a:t>Siehe</a:t>
          </a:r>
          <a:r>
            <a:rPr lang="de-CH" sz="1100" baseline="0"/>
            <a:t> Doku Mapping der Jahresziele auf Monatsziele.</a:t>
          </a:r>
          <a:br>
            <a:rPr lang="de-CH" sz="1100" baseline="0"/>
          </a:br>
          <a:r>
            <a:rPr lang="de-CH" sz="1100" baseline="0"/>
            <a:t>Es wurde ca. der Juli-Wert ermittelt und dann wegen Timelag des gleitenden Mittels um 3 Monate verschoben.</a:t>
          </a:r>
          <a:br>
            <a:rPr lang="de-CH" sz="1100" baseline="0"/>
          </a:br>
          <a:r>
            <a:rPr lang="de-CH" sz="1100" b="1" baseline="0"/>
            <a:t>ACHTUNG; Werden die Inhalte der Spalten "UNtere Grenze" und "Spanne" über mehrere Stützwerte verschoben, müssen dieTREND-Formeln angepasst werden.</a:t>
          </a:r>
          <a:endParaRPr lang="de-CH" sz="1100" b="1"/>
        </a:p>
      </xdr:txBody>
    </xdr:sp>
    <xdr:clientData/>
  </xdr:oneCellAnchor>
  <xdr:twoCellAnchor>
    <xdr:from>
      <xdr:col>8</xdr:col>
      <xdr:colOff>742950</xdr:colOff>
      <xdr:row>9</xdr:row>
      <xdr:rowOff>6350</xdr:rowOff>
    </xdr:from>
    <xdr:to>
      <xdr:col>22</xdr:col>
      <xdr:colOff>6350</xdr:colOff>
      <xdr:row>39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DA4ADE4-3596-44E0-A0B2-B63885044D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758824</xdr:colOff>
      <xdr:row>8</xdr:row>
      <xdr:rowOff>1546224</xdr:rowOff>
    </xdr:from>
    <xdr:to>
      <xdr:col>20</xdr:col>
      <xdr:colOff>6350</xdr:colOff>
      <xdr:row>39</xdr:row>
      <xdr:rowOff>177800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8077EE-53CA-6D49-A980-DEEDD35E7B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bfs.admin.ch/bfs/de/home/statistiken/mobilitaet-verkehr/verkehrsinfrastruktur-fahrzeuge/fahrzeuge/strassen-neu-inverkehrsetzungen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hyperlink" Target="https://www.bfe.admin.ch/bfe/de/home/versorgung/statistik-und-geodaten/energiestatistiken/teilstatistiken.html" TargetMode="Externa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D5F66-1C0C-4C35-BE92-FE12877C0B39}">
  <sheetPr>
    <tabColor rgb="FFFFFF00"/>
  </sheetPr>
  <dimension ref="A1:H286"/>
  <sheetViews>
    <sheetView topLeftCell="D9" zoomScale="115" zoomScaleNormal="115" workbookViewId="0">
      <selection activeCell="F45" sqref="F45:H49"/>
    </sheetView>
  </sheetViews>
  <sheetFormatPr baseColWidth="10" defaultRowHeight="14.5" x14ac:dyDescent="0.35"/>
  <cols>
    <col min="3" max="3" width="10.90625" style="13"/>
  </cols>
  <sheetData>
    <row r="1" spans="1:6" x14ac:dyDescent="0.35">
      <c r="A1" s="10" t="s">
        <v>16</v>
      </c>
    </row>
    <row r="2" spans="1:6" x14ac:dyDescent="0.35">
      <c r="A2" s="6" t="s">
        <v>50</v>
      </c>
      <c r="B2" s="3" t="s">
        <v>58</v>
      </c>
    </row>
    <row r="3" spans="1:6" x14ac:dyDescent="0.35">
      <c r="A3" s="6" t="s">
        <v>6</v>
      </c>
    </row>
    <row r="4" spans="1:6" x14ac:dyDescent="0.35">
      <c r="A4" s="6" t="s">
        <v>7</v>
      </c>
    </row>
    <row r="5" spans="1:6" x14ac:dyDescent="0.35">
      <c r="A5" s="6" t="s">
        <v>17</v>
      </c>
    </row>
    <row r="6" spans="1:6" x14ac:dyDescent="0.35">
      <c r="A6" s="6"/>
    </row>
    <row r="7" spans="1:6" x14ac:dyDescent="0.35">
      <c r="A7" s="6"/>
    </row>
    <row r="8" spans="1:6" x14ac:dyDescent="0.35">
      <c r="A8" s="6"/>
    </row>
    <row r="9" spans="1:6" ht="124" x14ac:dyDescent="0.35">
      <c r="A9" s="7" t="s">
        <v>4</v>
      </c>
      <c r="B9" s="8" t="s">
        <v>18</v>
      </c>
      <c r="C9" s="15" t="s">
        <v>22</v>
      </c>
      <c r="D9" s="15" t="s">
        <v>10</v>
      </c>
      <c r="E9" s="15" t="s">
        <v>1</v>
      </c>
      <c r="F9" s="15"/>
    </row>
    <row r="10" spans="1:6" x14ac:dyDescent="0.35">
      <c r="A10" s="6">
        <v>42370.201597222222</v>
      </c>
      <c r="B10" s="13">
        <v>1.1402127761080101E-2</v>
      </c>
      <c r="D10" s="13"/>
      <c r="E10" s="13"/>
    </row>
    <row r="11" spans="1:6" x14ac:dyDescent="0.35">
      <c r="A11" s="6">
        <f>EDATE(A10,1)</f>
        <v>42401</v>
      </c>
      <c r="B11" s="13">
        <v>6.8989306657468094E-3</v>
      </c>
      <c r="D11" s="13"/>
      <c r="E11" s="13"/>
    </row>
    <row r="12" spans="1:6" x14ac:dyDescent="0.35">
      <c r="A12" s="6">
        <f t="shared" ref="A12:A75" si="0">EDATE(A11,1)</f>
        <v>42430</v>
      </c>
      <c r="B12" s="13">
        <v>1.4748663825180976E-2</v>
      </c>
      <c r="D12" s="13"/>
      <c r="E12" s="13"/>
    </row>
    <row r="13" spans="1:6" x14ac:dyDescent="0.35">
      <c r="A13" s="6">
        <f t="shared" si="0"/>
        <v>42461</v>
      </c>
      <c r="B13" s="13">
        <v>8.2331461641806467E-3</v>
      </c>
      <c r="D13" s="13"/>
      <c r="E13" s="13"/>
    </row>
    <row r="14" spans="1:6" x14ac:dyDescent="0.35">
      <c r="A14" s="6">
        <f t="shared" si="0"/>
        <v>42491</v>
      </c>
      <c r="B14" s="13">
        <v>7.3728845933453031E-3</v>
      </c>
      <c r="D14" s="13"/>
      <c r="E14" s="13"/>
    </row>
    <row r="15" spans="1:6" x14ac:dyDescent="0.35">
      <c r="A15" s="6">
        <f t="shared" si="0"/>
        <v>42522</v>
      </c>
      <c r="B15" s="13">
        <v>1.2331553521484871E-2</v>
      </c>
      <c r="D15" s="13"/>
      <c r="E15" s="13"/>
    </row>
    <row r="16" spans="1:6" x14ac:dyDescent="0.35">
      <c r="A16" s="6">
        <f t="shared" si="0"/>
        <v>42552</v>
      </c>
      <c r="B16" s="13">
        <v>5.4603077628011757E-3</v>
      </c>
      <c r="D16" s="13"/>
      <c r="E16" s="13"/>
    </row>
    <row r="17" spans="1:5" x14ac:dyDescent="0.35">
      <c r="A17" s="6">
        <f t="shared" si="0"/>
        <v>42583</v>
      </c>
      <c r="B17" s="13">
        <v>1.3397129186602871E-2</v>
      </c>
      <c r="D17" s="13"/>
      <c r="E17" s="13"/>
    </row>
    <row r="18" spans="1:5" x14ac:dyDescent="0.35">
      <c r="A18" s="6">
        <f t="shared" si="0"/>
        <v>42614</v>
      </c>
      <c r="B18" s="13">
        <v>1.8411000763941941E-2</v>
      </c>
      <c r="D18" s="13"/>
      <c r="E18" s="13"/>
    </row>
    <row r="19" spans="1:5" x14ac:dyDescent="0.35">
      <c r="A19" s="6">
        <f t="shared" si="0"/>
        <v>42644</v>
      </c>
      <c r="B19" s="13">
        <v>9.0348548428534729E-3</v>
      </c>
      <c r="D19" s="13"/>
      <c r="E19" s="13"/>
    </row>
    <row r="20" spans="1:5" x14ac:dyDescent="0.35">
      <c r="A20" s="6">
        <f t="shared" si="0"/>
        <v>42675</v>
      </c>
      <c r="B20" s="13">
        <v>6.6996574038827557E-3</v>
      </c>
      <c r="D20" s="13"/>
      <c r="E20" s="13"/>
    </row>
    <row r="21" spans="1:5" x14ac:dyDescent="0.35">
      <c r="A21" s="6">
        <f t="shared" si="0"/>
        <v>42705</v>
      </c>
      <c r="B21" s="13">
        <v>1.6110603290676418E-2</v>
      </c>
      <c r="C21" s="13">
        <f>AVERAGE(B10:B21)</f>
        <v>1.0841738315148111E-2</v>
      </c>
      <c r="D21" s="13"/>
      <c r="E21" s="13"/>
    </row>
    <row r="22" spans="1:5" x14ac:dyDescent="0.35">
      <c r="A22" s="6">
        <f t="shared" si="0"/>
        <v>42736</v>
      </c>
      <c r="B22" s="13">
        <v>1.5654696408922676E-2</v>
      </c>
      <c r="C22" s="13">
        <f t="shared" ref="C22:C85" si="1">AVERAGE(B11:B22)</f>
        <v>1.1196119035801658E-2</v>
      </c>
      <c r="D22" s="13"/>
      <c r="E22" s="13"/>
    </row>
    <row r="23" spans="1:5" x14ac:dyDescent="0.35">
      <c r="A23" s="6">
        <f t="shared" si="0"/>
        <v>42767</v>
      </c>
      <c r="B23" s="13">
        <v>9.211607490377546E-3</v>
      </c>
      <c r="C23" s="13">
        <f t="shared" si="1"/>
        <v>1.1388842104520888E-2</v>
      </c>
      <c r="D23" s="13"/>
      <c r="E23" s="13"/>
    </row>
    <row r="24" spans="1:5" x14ac:dyDescent="0.35">
      <c r="A24" s="6">
        <f t="shared" si="0"/>
        <v>42795</v>
      </c>
      <c r="B24" s="13">
        <v>1.8936941603004014E-2</v>
      </c>
      <c r="C24" s="13">
        <f t="shared" si="1"/>
        <v>1.1737865252672806E-2</v>
      </c>
      <c r="D24" s="13"/>
      <c r="E24" s="13"/>
    </row>
    <row r="25" spans="1:5" x14ac:dyDescent="0.35">
      <c r="A25" s="6">
        <f t="shared" si="0"/>
        <v>42826</v>
      </c>
      <c r="B25" s="13">
        <v>9.0402000384689363E-3</v>
      </c>
      <c r="C25" s="13">
        <f t="shared" si="1"/>
        <v>1.1805119742196833E-2</v>
      </c>
      <c r="D25" s="13"/>
      <c r="E25" s="13"/>
    </row>
    <row r="26" spans="1:5" x14ac:dyDescent="0.35">
      <c r="A26" s="6">
        <f t="shared" si="0"/>
        <v>42856</v>
      </c>
      <c r="B26" s="13">
        <v>9.9030837004405285E-3</v>
      </c>
      <c r="C26" s="13">
        <f t="shared" si="1"/>
        <v>1.2015969667788099E-2</v>
      </c>
      <c r="D26" s="13"/>
      <c r="E26" s="13"/>
    </row>
    <row r="27" spans="1:5" x14ac:dyDescent="0.35">
      <c r="A27" s="6">
        <f t="shared" si="0"/>
        <v>42887</v>
      </c>
      <c r="B27" s="13">
        <v>1.5556454372919325E-2</v>
      </c>
      <c r="C27" s="13">
        <f t="shared" si="1"/>
        <v>1.2284711405407637E-2</v>
      </c>
      <c r="D27" s="13"/>
      <c r="E27" s="13"/>
    </row>
    <row r="28" spans="1:5" x14ac:dyDescent="0.35">
      <c r="A28" s="6">
        <f t="shared" si="0"/>
        <v>42917</v>
      </c>
      <c r="B28" s="13">
        <v>1.0605694007581257E-2</v>
      </c>
      <c r="C28" s="13">
        <f t="shared" si="1"/>
        <v>1.2713493592472647E-2</v>
      </c>
      <c r="D28" s="13"/>
      <c r="E28" s="13"/>
    </row>
    <row r="29" spans="1:5" x14ac:dyDescent="0.35">
      <c r="A29" s="6">
        <f t="shared" si="0"/>
        <v>42948</v>
      </c>
      <c r="B29" s="13">
        <v>1.4581800874042664E-2</v>
      </c>
      <c r="C29" s="13">
        <f t="shared" si="1"/>
        <v>1.281221623309263E-2</v>
      </c>
      <c r="D29" s="13"/>
      <c r="E29" s="13"/>
    </row>
    <row r="30" spans="1:5" x14ac:dyDescent="0.35">
      <c r="A30" s="6">
        <f t="shared" si="0"/>
        <v>42979</v>
      </c>
      <c r="B30" s="13">
        <v>2.2839957733886043E-2</v>
      </c>
      <c r="C30" s="13">
        <f t="shared" si="1"/>
        <v>1.3181295980587973E-2</v>
      </c>
      <c r="D30" s="13"/>
      <c r="E30" s="13"/>
    </row>
    <row r="31" spans="1:5" x14ac:dyDescent="0.35">
      <c r="A31" s="6">
        <f t="shared" si="0"/>
        <v>43009</v>
      </c>
      <c r="B31" s="13">
        <v>1.4869586414235801E-2</v>
      </c>
      <c r="C31" s="13">
        <f t="shared" si="1"/>
        <v>1.3667523611536498E-2</v>
      </c>
      <c r="D31" s="13"/>
      <c r="E31" s="13"/>
    </row>
    <row r="32" spans="1:5" x14ac:dyDescent="0.35">
      <c r="A32" s="6">
        <f t="shared" si="0"/>
        <v>43040</v>
      </c>
      <c r="B32" s="13">
        <v>2.7268966036032648E-2</v>
      </c>
      <c r="C32" s="13">
        <f t="shared" si="1"/>
        <v>1.5381632664215654E-2</v>
      </c>
      <c r="D32" s="13"/>
      <c r="E32" s="13"/>
    </row>
    <row r="33" spans="1:5" x14ac:dyDescent="0.35">
      <c r="A33" s="6">
        <f t="shared" si="0"/>
        <v>43070</v>
      </c>
      <c r="B33" s="13">
        <v>1.7826990518249101E-2</v>
      </c>
      <c r="C33" s="13">
        <f t="shared" si="1"/>
        <v>1.5524664933180042E-2</v>
      </c>
      <c r="D33" s="13"/>
      <c r="E33" s="13"/>
    </row>
    <row r="34" spans="1:5" x14ac:dyDescent="0.35">
      <c r="A34" s="6">
        <f t="shared" si="0"/>
        <v>43101</v>
      </c>
      <c r="B34" s="13">
        <v>1.1771048611735106E-2</v>
      </c>
      <c r="C34" s="13">
        <f>AVERAGE(B23:B34)</f>
        <v>1.5201027616747747E-2</v>
      </c>
      <c r="D34" s="13"/>
      <c r="E34" s="13"/>
    </row>
    <row r="35" spans="1:5" x14ac:dyDescent="0.35">
      <c r="A35" s="6">
        <f t="shared" si="0"/>
        <v>43132</v>
      </c>
      <c r="B35" s="13">
        <v>1.8548100816471423E-2</v>
      </c>
      <c r="C35" s="13">
        <f t="shared" si="1"/>
        <v>1.5979068727255571E-2</v>
      </c>
      <c r="D35" s="13"/>
      <c r="E35" s="13"/>
    </row>
    <row r="36" spans="1:5" x14ac:dyDescent="0.35">
      <c r="A36" s="6">
        <f t="shared" si="0"/>
        <v>43160</v>
      </c>
      <c r="B36" s="13">
        <v>2.4176900738252686E-2</v>
      </c>
      <c r="C36" s="13">
        <f t="shared" si="1"/>
        <v>1.6415731988526295E-2</v>
      </c>
      <c r="D36" s="13"/>
      <c r="E36" s="13"/>
    </row>
    <row r="37" spans="1:5" x14ac:dyDescent="0.35">
      <c r="A37" s="6">
        <f t="shared" si="0"/>
        <v>43191</v>
      </c>
      <c r="B37" s="13">
        <v>1.1446645078695685E-2</v>
      </c>
      <c r="C37" s="13">
        <f t="shared" si="1"/>
        <v>1.6616269075211857E-2</v>
      </c>
      <c r="D37" s="13"/>
      <c r="E37" s="13"/>
    </row>
    <row r="38" spans="1:5" x14ac:dyDescent="0.35">
      <c r="A38" s="6">
        <f t="shared" si="0"/>
        <v>43221</v>
      </c>
      <c r="B38" s="13">
        <v>1.0307064633884476E-2</v>
      </c>
      <c r="C38" s="13">
        <f t="shared" si="1"/>
        <v>1.6649934152998851E-2</v>
      </c>
      <c r="D38" s="13"/>
      <c r="E38" s="13"/>
    </row>
    <row r="39" spans="1:5" x14ac:dyDescent="0.35">
      <c r="A39" s="6">
        <f t="shared" si="0"/>
        <v>43252</v>
      </c>
      <c r="B39" s="13">
        <v>1.8708777270421105E-2</v>
      </c>
      <c r="C39" s="13">
        <f t="shared" si="1"/>
        <v>1.6912627727790668E-2</v>
      </c>
      <c r="D39" s="13"/>
      <c r="E39" s="13"/>
    </row>
    <row r="40" spans="1:5" x14ac:dyDescent="0.35">
      <c r="A40" s="6">
        <f t="shared" si="0"/>
        <v>43282</v>
      </c>
      <c r="B40" s="13">
        <v>9.6536506560542176E-3</v>
      </c>
      <c r="C40" s="13">
        <f t="shared" si="1"/>
        <v>1.6833290781830084E-2</v>
      </c>
      <c r="D40" s="13"/>
      <c r="E40" s="13"/>
    </row>
    <row r="41" spans="1:5" x14ac:dyDescent="0.35">
      <c r="A41" s="6">
        <f t="shared" si="0"/>
        <v>43313</v>
      </c>
      <c r="B41" s="13">
        <v>1.540590405904059E-2</v>
      </c>
      <c r="C41" s="13">
        <f t="shared" si="1"/>
        <v>1.6901966047246576E-2</v>
      </c>
      <c r="D41" s="13"/>
      <c r="E41" s="13"/>
    </row>
    <row r="42" spans="1:5" x14ac:dyDescent="0.35">
      <c r="A42" s="6">
        <f t="shared" si="0"/>
        <v>43344</v>
      </c>
      <c r="B42" s="13">
        <v>2.6683608640406607E-2</v>
      </c>
      <c r="C42" s="13">
        <f t="shared" si="1"/>
        <v>1.7222270289456627E-2</v>
      </c>
      <c r="D42" s="13"/>
      <c r="E42" s="13"/>
    </row>
    <row r="43" spans="1:5" x14ac:dyDescent="0.35">
      <c r="A43" s="6">
        <f t="shared" si="0"/>
        <v>43374</v>
      </c>
      <c r="B43" s="13">
        <v>1.998588193770405E-2</v>
      </c>
      <c r="C43" s="13">
        <f t="shared" si="1"/>
        <v>1.764862824974564E-2</v>
      </c>
      <c r="D43" s="13"/>
      <c r="E43" s="13"/>
    </row>
    <row r="44" spans="1:5" x14ac:dyDescent="0.35">
      <c r="A44" s="6">
        <f t="shared" si="0"/>
        <v>43405</v>
      </c>
      <c r="B44" s="13">
        <v>2.1595930959726506E-2</v>
      </c>
      <c r="C44" s="13">
        <f t="shared" si="1"/>
        <v>1.717587532672013E-2</v>
      </c>
      <c r="D44" s="13"/>
      <c r="E44" s="13"/>
    </row>
    <row r="45" spans="1:5" x14ac:dyDescent="0.35">
      <c r="A45" s="6">
        <f t="shared" si="0"/>
        <v>43435</v>
      </c>
      <c r="B45" s="13">
        <v>2.7909020986704759E-2</v>
      </c>
      <c r="C45" s="13">
        <f t="shared" si="1"/>
        <v>1.8016044532424769E-2</v>
      </c>
      <c r="D45" s="13"/>
      <c r="E45" s="13"/>
    </row>
    <row r="46" spans="1:5" x14ac:dyDescent="0.35">
      <c r="A46" s="6">
        <f t="shared" si="0"/>
        <v>43466</v>
      </c>
      <c r="B46" s="13">
        <v>2.1273598196675118E-2</v>
      </c>
      <c r="C46" s="13">
        <f t="shared" si="1"/>
        <v>1.8807923664503103E-2</v>
      </c>
      <c r="D46" s="13"/>
      <c r="E46" s="13"/>
    </row>
    <row r="47" spans="1:5" x14ac:dyDescent="0.35">
      <c r="A47" s="6">
        <f t="shared" si="0"/>
        <v>43497</v>
      </c>
      <c r="B47" s="13">
        <v>3.3275732199034076E-2</v>
      </c>
      <c r="C47" s="13">
        <f t="shared" si="1"/>
        <v>2.0035226279716652E-2</v>
      </c>
      <c r="D47" s="13"/>
      <c r="E47" s="13"/>
    </row>
    <row r="48" spans="1:5" x14ac:dyDescent="0.35">
      <c r="A48" s="6">
        <f t="shared" si="0"/>
        <v>43525</v>
      </c>
      <c r="B48" s="13">
        <v>6.5272819989801126E-2</v>
      </c>
      <c r="C48" s="13">
        <f t="shared" si="1"/>
        <v>2.3459886217345696E-2</v>
      </c>
      <c r="D48" s="13"/>
      <c r="E48" s="13"/>
    </row>
    <row r="49" spans="1:5" x14ac:dyDescent="0.35">
      <c r="A49" s="6">
        <f t="shared" si="0"/>
        <v>43556</v>
      </c>
      <c r="B49" s="13">
        <v>3.6888278194694007E-2</v>
      </c>
      <c r="C49" s="13">
        <f t="shared" si="1"/>
        <v>2.5580022310345552E-2</v>
      </c>
      <c r="D49" s="13"/>
      <c r="E49" s="13"/>
    </row>
    <row r="50" spans="1:5" x14ac:dyDescent="0.35">
      <c r="A50" s="6">
        <f t="shared" si="0"/>
        <v>43586</v>
      </c>
      <c r="B50" s="13">
        <v>2.4719736888637409E-2</v>
      </c>
      <c r="C50" s="13">
        <f t="shared" si="1"/>
        <v>2.6781078331574972E-2</v>
      </c>
      <c r="D50" s="13"/>
      <c r="E50" s="13"/>
    </row>
    <row r="51" spans="1:5" x14ac:dyDescent="0.35">
      <c r="A51" s="6">
        <f t="shared" si="0"/>
        <v>43617</v>
      </c>
      <c r="B51" s="13">
        <v>4.0553318157940818E-2</v>
      </c>
      <c r="C51" s="13">
        <f t="shared" si="1"/>
        <v>2.8601456738868273E-2</v>
      </c>
      <c r="D51" s="13"/>
      <c r="E51" s="13"/>
    </row>
    <row r="52" spans="1:5" x14ac:dyDescent="0.35">
      <c r="A52" s="6">
        <f t="shared" si="0"/>
        <v>43647</v>
      </c>
      <c r="B52" s="13">
        <v>2.7061243867700587E-2</v>
      </c>
      <c r="C52" s="13">
        <f t="shared" si="1"/>
        <v>3.0052089506505477E-2</v>
      </c>
      <c r="D52" s="13"/>
      <c r="E52" s="13"/>
    </row>
    <row r="53" spans="1:5" x14ac:dyDescent="0.35">
      <c r="A53" s="6">
        <f t="shared" si="0"/>
        <v>43678</v>
      </c>
      <c r="B53" s="13">
        <v>3.1333434083925242E-2</v>
      </c>
      <c r="C53" s="13">
        <f t="shared" si="1"/>
        <v>3.1379383675245863E-2</v>
      </c>
      <c r="D53" s="13"/>
      <c r="E53" s="13"/>
    </row>
    <row r="54" spans="1:5" x14ac:dyDescent="0.35">
      <c r="A54" s="6">
        <f t="shared" si="0"/>
        <v>43709</v>
      </c>
      <c r="B54" s="13">
        <v>6.520031421838178E-2</v>
      </c>
      <c r="C54" s="13">
        <f t="shared" si="1"/>
        <v>3.458910914007713E-2</v>
      </c>
      <c r="D54" s="13"/>
      <c r="E54" s="13"/>
    </row>
    <row r="55" spans="1:5" x14ac:dyDescent="0.35">
      <c r="A55" s="6">
        <f t="shared" si="0"/>
        <v>43739</v>
      </c>
      <c r="B55" s="13">
        <v>2.5565009817887806E-2</v>
      </c>
      <c r="C55" s="13">
        <f t="shared" si="1"/>
        <v>3.5054036463425774E-2</v>
      </c>
      <c r="D55" s="13"/>
      <c r="E55" s="13"/>
    </row>
    <row r="56" spans="1:5" x14ac:dyDescent="0.35">
      <c r="A56" s="6">
        <f t="shared" si="0"/>
        <v>43770</v>
      </c>
      <c r="B56" s="13">
        <v>3.2491123771777722E-2</v>
      </c>
      <c r="C56" s="13">
        <f t="shared" si="1"/>
        <v>3.5961969197763372E-2</v>
      </c>
      <c r="D56" s="13"/>
      <c r="E56" s="13"/>
    </row>
    <row r="57" spans="1:5" x14ac:dyDescent="0.35">
      <c r="A57" s="6">
        <f t="shared" si="0"/>
        <v>43800</v>
      </c>
      <c r="B57" s="13">
        <v>8.1890909090909098E-2</v>
      </c>
      <c r="C57" s="13">
        <f t="shared" si="1"/>
        <v>4.0460459873113731E-2</v>
      </c>
      <c r="D57" s="13"/>
      <c r="E57" s="13"/>
    </row>
    <row r="58" spans="1:5" x14ac:dyDescent="0.35">
      <c r="A58" s="6">
        <f t="shared" si="0"/>
        <v>43831</v>
      </c>
      <c r="B58" s="13">
        <v>4.1780293285310008E-2</v>
      </c>
      <c r="C58" s="13">
        <f t="shared" si="1"/>
        <v>4.2169351130499966E-2</v>
      </c>
      <c r="D58" s="13"/>
      <c r="E58" s="13"/>
    </row>
    <row r="59" spans="1:5" x14ac:dyDescent="0.35">
      <c r="A59" s="6">
        <f t="shared" si="0"/>
        <v>43862</v>
      </c>
      <c r="B59" s="13">
        <v>4.0349800552316663E-2</v>
      </c>
      <c r="C59" s="13">
        <f t="shared" si="1"/>
        <v>4.2758856826606857E-2</v>
      </c>
      <c r="D59" s="13"/>
      <c r="E59" s="13"/>
    </row>
    <row r="60" spans="1:5" x14ac:dyDescent="0.35">
      <c r="A60" s="6">
        <f t="shared" si="0"/>
        <v>43891</v>
      </c>
      <c r="B60" s="13">
        <v>8.9198490230905855E-2</v>
      </c>
      <c r="C60" s="13">
        <f t="shared" si="1"/>
        <v>4.4752662680032251E-2</v>
      </c>
      <c r="D60" s="13"/>
      <c r="E60" s="13"/>
    </row>
    <row r="61" spans="1:5" x14ac:dyDescent="0.35">
      <c r="A61" s="6">
        <f t="shared" si="0"/>
        <v>43922</v>
      </c>
      <c r="B61" s="13">
        <v>5.561508786969567E-2</v>
      </c>
      <c r="C61" s="13">
        <f t="shared" si="1"/>
        <v>4.631323015294906E-2</v>
      </c>
      <c r="D61" s="13"/>
      <c r="E61" s="13"/>
    </row>
    <row r="62" spans="1:5" x14ac:dyDescent="0.35">
      <c r="A62" s="6">
        <f t="shared" si="0"/>
        <v>43952</v>
      </c>
      <c r="B62" s="13">
        <v>5.0392017106200997E-2</v>
      </c>
      <c r="C62" s="13">
        <f t="shared" si="1"/>
        <v>4.8452586837746031E-2</v>
      </c>
      <c r="D62" s="13"/>
      <c r="E62" s="13"/>
    </row>
    <row r="63" spans="1:5" x14ac:dyDescent="0.35">
      <c r="A63" s="6">
        <f t="shared" si="0"/>
        <v>43983</v>
      </c>
      <c r="B63" s="13">
        <v>5.6337455255450697E-2</v>
      </c>
      <c r="C63" s="13">
        <f t="shared" si="1"/>
        <v>4.9767931595871839E-2</v>
      </c>
      <c r="D63" s="13"/>
      <c r="E63" s="13"/>
    </row>
    <row r="64" spans="1:5" x14ac:dyDescent="0.35">
      <c r="A64" s="6">
        <f t="shared" si="0"/>
        <v>44013</v>
      </c>
      <c r="B64" s="13">
        <v>4.4856990584473261E-2</v>
      </c>
      <c r="C64" s="13">
        <f t="shared" si="1"/>
        <v>5.1250910488936235E-2</v>
      </c>
      <c r="D64" s="13"/>
      <c r="E64" s="13"/>
    </row>
    <row r="65" spans="1:5" x14ac:dyDescent="0.35">
      <c r="A65" s="6">
        <f t="shared" si="0"/>
        <v>44044</v>
      </c>
      <c r="B65" s="13">
        <v>9.9315905204006835E-2</v>
      </c>
      <c r="C65" s="13">
        <f t="shared" si="1"/>
        <v>5.6916116415609695E-2</v>
      </c>
      <c r="D65" s="13"/>
      <c r="E65" s="13"/>
    </row>
    <row r="66" spans="1:5" x14ac:dyDescent="0.35">
      <c r="A66" s="6">
        <f t="shared" si="0"/>
        <v>44075</v>
      </c>
      <c r="B66" s="13">
        <v>0.13464391691394659</v>
      </c>
      <c r="C66" s="13">
        <f t="shared" si="1"/>
        <v>6.2703083306906757E-2</v>
      </c>
      <c r="D66" s="13"/>
      <c r="E66" s="13"/>
    </row>
    <row r="67" spans="1:5" x14ac:dyDescent="0.35">
      <c r="A67" s="6">
        <f t="shared" si="0"/>
        <v>44105</v>
      </c>
      <c r="B67" s="13">
        <v>7.2179098826202201E-2</v>
      </c>
      <c r="C67" s="13">
        <f t="shared" si="1"/>
        <v>6.6587590724266302E-2</v>
      </c>
      <c r="D67" s="14">
        <f>_xlfn.XLOOKUP(YEAR(A67), EMob_Zielbereich!A:A, EMob_Zielbereich!D:D)</f>
        <v>3.8221155103319998E-2</v>
      </c>
      <c r="E67" s="14">
        <f>_xlfn.XLOOKUP(YEAR(A67), EMob_Zielbereich!A:A, EMob_Zielbereich!F:F)</f>
        <v>5.1998960926600002E-3</v>
      </c>
    </row>
    <row r="68" spans="1:5" x14ac:dyDescent="0.35">
      <c r="A68" s="6">
        <f t="shared" si="0"/>
        <v>44136</v>
      </c>
      <c r="B68" s="13">
        <v>9.695218076720967E-2</v>
      </c>
      <c r="C68" s="13">
        <f t="shared" si="1"/>
        <v>7.1959345473885633E-2</v>
      </c>
      <c r="D68" s="13" cm="1">
        <f t="array" ref="D68:D78">TREND(_xlfn.VSTACK(D67,D79),_xlfn.VSTACK($A67,$A79),$A68:$A78)</f>
        <v>3.9314253735291516E-2</v>
      </c>
      <c r="E68" s="13" cm="1">
        <f t="array" ref="E68:E78">TREND(_xlfn.VSTACK(E67,E79),_xlfn.VSTACK($A67,$A79),$A68:$A78)</f>
        <v>5.4881157729798624E-3</v>
      </c>
    </row>
    <row r="69" spans="1:5" x14ac:dyDescent="0.35">
      <c r="A69" s="6">
        <f t="shared" si="0"/>
        <v>44166</v>
      </c>
      <c r="B69" s="13">
        <v>0.15990929081913138</v>
      </c>
      <c r="C69" s="13">
        <f t="shared" si="1"/>
        <v>7.8460877284570824E-2</v>
      </c>
      <c r="D69" s="13">
        <v>4.0372091121070319E-2</v>
      </c>
      <c r="E69" s="13">
        <v>5.7670380442571001E-3</v>
      </c>
    </row>
    <row r="70" spans="1:5" x14ac:dyDescent="0.35">
      <c r="A70" s="6">
        <f t="shared" si="0"/>
        <v>44197</v>
      </c>
      <c r="B70" s="13">
        <v>6.8592509222784967E-2</v>
      </c>
      <c r="C70" s="13">
        <f t="shared" si="1"/>
        <v>8.0695228612693737E-2</v>
      </c>
      <c r="D70" s="13">
        <v>4.1465189753041809E-2</v>
      </c>
      <c r="E70" s="13">
        <v>6.0552577245769346E-3</v>
      </c>
    </row>
    <row r="71" spans="1:5" x14ac:dyDescent="0.35">
      <c r="A71" s="6">
        <f t="shared" si="0"/>
        <v>44228</v>
      </c>
      <c r="B71" s="13">
        <v>8.5145683131740452E-2</v>
      </c>
      <c r="C71" s="13">
        <f t="shared" si="1"/>
        <v>8.4428218827645715E-2</v>
      </c>
      <c r="D71" s="13">
        <v>4.2558288385013521E-2</v>
      </c>
      <c r="E71" s="13">
        <v>6.343477404896769E-3</v>
      </c>
    </row>
    <row r="72" spans="1:5" x14ac:dyDescent="0.35">
      <c r="A72" s="6">
        <f t="shared" si="0"/>
        <v>44256</v>
      </c>
      <c r="B72" s="13">
        <v>9.1115821931007895E-2</v>
      </c>
      <c r="C72" s="13">
        <f t="shared" si="1"/>
        <v>8.4587996469320872E-2</v>
      </c>
      <c r="D72" s="13">
        <v>4.3545603278406952E-2</v>
      </c>
      <c r="E72" s="13">
        <v>6.6038048580888686E-3</v>
      </c>
    </row>
    <row r="73" spans="1:5" x14ac:dyDescent="0.35">
      <c r="A73" s="6">
        <f t="shared" si="0"/>
        <v>44287</v>
      </c>
      <c r="B73" s="13">
        <v>8.9572192513368981E-2</v>
      </c>
      <c r="C73" s="13">
        <f t="shared" si="1"/>
        <v>8.7417755189626981E-2</v>
      </c>
      <c r="D73" s="13">
        <v>4.4638701910378664E-2</v>
      </c>
      <c r="E73" s="13">
        <v>6.8920245384087031E-3</v>
      </c>
    </row>
    <row r="74" spans="1:5" x14ac:dyDescent="0.35">
      <c r="A74" s="6">
        <f t="shared" si="0"/>
        <v>44317</v>
      </c>
      <c r="B74" s="13">
        <v>9.6454179353698072E-2</v>
      </c>
      <c r="C74" s="13">
        <f t="shared" si="1"/>
        <v>9.1256268710251762E-2</v>
      </c>
      <c r="D74" s="13">
        <v>4.5696539296157468E-2</v>
      </c>
      <c r="E74" s="13">
        <v>7.1709468096859963E-3</v>
      </c>
    </row>
    <row r="75" spans="1:5" x14ac:dyDescent="0.35">
      <c r="A75" s="6">
        <f t="shared" si="0"/>
        <v>44348</v>
      </c>
      <c r="B75" s="13">
        <v>0.1404532706738422</v>
      </c>
      <c r="C75" s="13">
        <f t="shared" si="1"/>
        <v>9.8265919995117704E-2</v>
      </c>
      <c r="D75" s="13">
        <v>4.6789637928128958E-2</v>
      </c>
      <c r="E75" s="13">
        <v>7.4591664900058308E-3</v>
      </c>
    </row>
    <row r="76" spans="1:5" x14ac:dyDescent="0.35">
      <c r="A76" s="6">
        <f t="shared" ref="A76:A139" si="2">EDATE(A75,1)</f>
        <v>44378</v>
      </c>
      <c r="B76" s="13">
        <v>9.5326620191066358E-2</v>
      </c>
      <c r="C76" s="13">
        <f t="shared" si="1"/>
        <v>0.10247172246233378</v>
      </c>
      <c r="D76" s="13">
        <v>4.7847475313907983E-2</v>
      </c>
      <c r="E76" s="13">
        <v>7.7380887612830684E-3</v>
      </c>
    </row>
    <row r="77" spans="1:5" x14ac:dyDescent="0.35">
      <c r="A77" s="6">
        <f t="shared" si="2"/>
        <v>44409</v>
      </c>
      <c r="B77" s="13">
        <v>0.13566357839008542</v>
      </c>
      <c r="C77" s="13">
        <f t="shared" si="1"/>
        <v>0.10550069522784034</v>
      </c>
      <c r="D77" s="13">
        <v>4.8940573945879473E-2</v>
      </c>
      <c r="E77" s="13">
        <v>8.0263084416029029E-3</v>
      </c>
    </row>
    <row r="78" spans="1:5" x14ac:dyDescent="0.35">
      <c r="A78" s="6">
        <f t="shared" si="2"/>
        <v>44440</v>
      </c>
      <c r="B78" s="13">
        <v>0.20302648171500631</v>
      </c>
      <c r="C78" s="13">
        <f t="shared" si="1"/>
        <v>0.11119924229459532</v>
      </c>
      <c r="D78" s="13">
        <v>5.0033672577850963E-2</v>
      </c>
      <c r="E78" s="13">
        <v>8.3145281219227374E-3</v>
      </c>
    </row>
    <row r="79" spans="1:5" x14ac:dyDescent="0.35">
      <c r="A79" s="6">
        <f t="shared" si="2"/>
        <v>44470</v>
      </c>
      <c r="B79" s="13">
        <v>0.14345991561181434</v>
      </c>
      <c r="C79" s="13">
        <f t="shared" si="1"/>
        <v>0.11713931036006299</v>
      </c>
      <c r="D79" s="14">
        <f>_xlfn.XLOOKUP(YEAR(A79), EMob_Zielbereich!A:A, EMob_Zielbereich!D:D)</f>
        <v>5.1091509963630002E-2</v>
      </c>
      <c r="E79" s="14">
        <f>_xlfn.XLOOKUP(YEAR(A79), EMob_Zielbereich!A:A, EMob_Zielbereich!F:F)</f>
        <v>8.5934503931999959E-3</v>
      </c>
    </row>
    <row r="80" spans="1:5" x14ac:dyDescent="0.35">
      <c r="A80" s="6">
        <f t="shared" si="2"/>
        <v>44501</v>
      </c>
      <c r="B80" s="13">
        <v>0.18981921979067554</v>
      </c>
      <c r="C80" s="13">
        <f t="shared" si="1"/>
        <v>0.12487823027868517</v>
      </c>
      <c r="D80" s="13" cm="1">
        <f t="array" ref="D80:D90">TREND(_xlfn.VSTACK(D79,D91),_xlfn.VSTACK($A79,$A91),$A80:$A90)</f>
        <v>5.2528497358770743E-2</v>
      </c>
      <c r="E80" s="13" cm="1">
        <f t="array" ref="E80:E90">TREND(_xlfn.VSTACK(E79,E91),_xlfn.VSTACK($A79,$A91),$A80:$A90)</f>
        <v>9.0218097584195966E-3</v>
      </c>
    </row>
    <row r="81" spans="1:5" x14ac:dyDescent="0.35">
      <c r="A81" s="6">
        <f t="shared" si="2"/>
        <v>44531</v>
      </c>
      <c r="B81" s="13">
        <v>0.22936196572372497</v>
      </c>
      <c r="C81" s="13">
        <f t="shared" si="1"/>
        <v>0.13066595318740129</v>
      </c>
      <c r="D81" s="13">
        <v>5.3919130321810282E-2</v>
      </c>
      <c r="E81" s="13">
        <v>9.4363510795998362E-3</v>
      </c>
    </row>
    <row r="82" spans="1:5" x14ac:dyDescent="0.35">
      <c r="A82" s="6">
        <f t="shared" si="2"/>
        <v>44562</v>
      </c>
      <c r="B82" s="13">
        <v>0.13091839162502975</v>
      </c>
      <c r="C82" s="13">
        <f t="shared" si="1"/>
        <v>0.1358597767209217</v>
      </c>
      <c r="D82" s="13">
        <v>5.5356117716951037E-2</v>
      </c>
      <c r="E82" s="13">
        <v>9.8647104448194023E-3</v>
      </c>
    </row>
    <row r="83" spans="1:5" x14ac:dyDescent="0.35">
      <c r="A83" s="6">
        <f t="shared" si="2"/>
        <v>44593</v>
      </c>
      <c r="B83" s="13">
        <v>0.14559695905085526</v>
      </c>
      <c r="C83" s="13">
        <f t="shared" si="1"/>
        <v>0.14089738304751459</v>
      </c>
      <c r="D83" s="13">
        <v>5.6793105112091791E-2</v>
      </c>
      <c r="E83" s="13">
        <v>1.0293069810039079E-2</v>
      </c>
    </row>
    <row r="84" spans="1:5" x14ac:dyDescent="0.35">
      <c r="A84" s="6">
        <f t="shared" si="2"/>
        <v>44621</v>
      </c>
      <c r="B84" s="13">
        <v>0.19541518998699026</v>
      </c>
      <c r="C84" s="13">
        <f t="shared" si="1"/>
        <v>0.14958899705217979</v>
      </c>
      <c r="D84" s="13">
        <v>5.8091029210928458E-2</v>
      </c>
      <c r="E84" s="13">
        <v>1.0679975043140666E-2</v>
      </c>
    </row>
    <row r="85" spans="1:5" x14ac:dyDescent="0.35">
      <c r="A85" s="6">
        <f t="shared" si="2"/>
        <v>44652</v>
      </c>
      <c r="B85" s="13">
        <v>0.13571473100180786</v>
      </c>
      <c r="C85" s="13">
        <f t="shared" si="1"/>
        <v>0.15343420859288304</v>
      </c>
      <c r="D85" s="13">
        <v>5.9528016606069212E-2</v>
      </c>
      <c r="E85" s="13">
        <v>1.1108334408360232E-2</v>
      </c>
    </row>
    <row r="86" spans="1:5" x14ac:dyDescent="0.35">
      <c r="A86" s="6">
        <f t="shared" si="2"/>
        <v>44682</v>
      </c>
      <c r="B86" s="13">
        <v>0.14156850260002121</v>
      </c>
      <c r="C86" s="13">
        <f t="shared" ref="C86:C130" si="3">AVERAGE(B75:B86)</f>
        <v>0.15719373553007662</v>
      </c>
      <c r="D86" s="13">
        <v>6.0918649569108752E-2</v>
      </c>
      <c r="E86" s="13">
        <v>1.1522875729540583E-2</v>
      </c>
    </row>
    <row r="87" spans="1:5" x14ac:dyDescent="0.35">
      <c r="A87" s="6">
        <f t="shared" si="2"/>
        <v>44713</v>
      </c>
      <c r="B87" s="13">
        <v>0.20964594368553108</v>
      </c>
      <c r="C87" s="13">
        <f t="shared" si="3"/>
        <v>0.16295979161438404</v>
      </c>
      <c r="D87" s="13">
        <v>6.2355636964249506E-2</v>
      </c>
      <c r="E87" s="13">
        <v>1.1951235094760149E-2</v>
      </c>
    </row>
    <row r="88" spans="1:5" x14ac:dyDescent="0.35">
      <c r="A88" s="6">
        <f t="shared" si="2"/>
        <v>44743</v>
      </c>
      <c r="B88" s="13">
        <v>0.12469299074249009</v>
      </c>
      <c r="C88" s="13">
        <f t="shared" si="3"/>
        <v>0.16540698916033603</v>
      </c>
      <c r="D88" s="13">
        <v>6.3746269927289045E-2</v>
      </c>
      <c r="E88" s="13">
        <v>1.2365776415940499E-2</v>
      </c>
    </row>
    <row r="89" spans="1:5" x14ac:dyDescent="0.35">
      <c r="A89" s="6">
        <f t="shared" si="2"/>
        <v>44774</v>
      </c>
      <c r="B89" s="13">
        <v>0.13831516830252302</v>
      </c>
      <c r="C89" s="13">
        <f t="shared" si="3"/>
        <v>0.16562795498637248</v>
      </c>
      <c r="D89" s="13">
        <v>6.51832573224298E-2</v>
      </c>
      <c r="E89" s="13">
        <v>1.2794135781160065E-2</v>
      </c>
    </row>
    <row r="90" spans="1:5" x14ac:dyDescent="0.35">
      <c r="A90" s="6">
        <f t="shared" si="2"/>
        <v>44805</v>
      </c>
      <c r="B90" s="13">
        <v>0.19877661340035088</v>
      </c>
      <c r="C90" s="13">
        <f t="shared" si="3"/>
        <v>0.16527379929348451</v>
      </c>
      <c r="D90" s="13">
        <v>6.6620244717570554E-2</v>
      </c>
      <c r="E90" s="13">
        <v>1.3222495146379631E-2</v>
      </c>
    </row>
    <row r="91" spans="1:5" x14ac:dyDescent="0.35">
      <c r="A91" s="6">
        <f t="shared" si="2"/>
        <v>44835</v>
      </c>
      <c r="B91" s="13">
        <v>0.14107979862276487</v>
      </c>
      <c r="C91" s="13">
        <f t="shared" si="3"/>
        <v>0.16507545621106376</v>
      </c>
      <c r="D91" s="14">
        <f>_xlfn.XLOOKUP(YEAR(A91), EMob_Zielbereich!A:A, EMob_Zielbereich!D:D)</f>
        <v>6.8010877680609996E-2</v>
      </c>
      <c r="E91" s="14">
        <f>_xlfn.XLOOKUP(YEAR(A91), EMob_Zielbereich!A:A, EMob_Zielbereich!F:F)</f>
        <v>1.363703646756001E-2</v>
      </c>
    </row>
    <row r="92" spans="1:5" x14ac:dyDescent="0.35">
      <c r="A92" s="6">
        <f t="shared" si="2"/>
        <v>44866</v>
      </c>
      <c r="B92" s="13">
        <v>0.20424951816857048</v>
      </c>
      <c r="C92" s="13">
        <f t="shared" si="3"/>
        <v>0.16627798107588829</v>
      </c>
      <c r="D92" s="13" cm="1">
        <f t="array" ref="D92:D102">TREND(_xlfn.VSTACK(D91,D103),_xlfn.VSTACK($A91,$A103),$A92:$A102)</f>
        <v>6.9903662268102629E-2</v>
      </c>
      <c r="E92" s="13" cm="1">
        <f t="array" ref="E92:E102">TREND(_xlfn.VSTACK(E91,E103),_xlfn.VSTACK($A91,$A103),$A92:$A102)</f>
        <v>1.4264955665533652E-2</v>
      </c>
    </row>
    <row r="93" spans="1:5" x14ac:dyDescent="0.35">
      <c r="A93" s="6">
        <f t="shared" si="2"/>
        <v>44896</v>
      </c>
      <c r="B93" s="13">
        <v>0.27923275544079673</v>
      </c>
      <c r="C93" s="13">
        <f t="shared" si="3"/>
        <v>0.17043388021897762</v>
      </c>
      <c r="D93" s="13">
        <v>7.1735389288256624E-2</v>
      </c>
      <c r="E93" s="13">
        <v>1.4872619405508214E-2</v>
      </c>
    </row>
    <row r="94" spans="1:5" x14ac:dyDescent="0.35">
      <c r="A94" s="6">
        <f t="shared" si="2"/>
        <v>44927</v>
      </c>
      <c r="B94" s="13">
        <v>0.16796738497379149</v>
      </c>
      <c r="C94" s="13">
        <f t="shared" si="3"/>
        <v>0.17352129633137439</v>
      </c>
      <c r="D94" s="13">
        <v>7.3628173875749159E-2</v>
      </c>
      <c r="E94" s="13">
        <v>1.5500538603481884E-2</v>
      </c>
    </row>
    <row r="95" spans="1:5" x14ac:dyDescent="0.35">
      <c r="A95" s="6">
        <f t="shared" si="2"/>
        <v>44958</v>
      </c>
      <c r="B95" s="13">
        <v>0.14872083216193421</v>
      </c>
      <c r="C95" s="13">
        <f t="shared" si="3"/>
        <v>0.17378161909063103</v>
      </c>
      <c r="D95" s="13">
        <v>7.5520958463241694E-2</v>
      </c>
      <c r="E95" s="13">
        <v>1.6128457801455554E-2</v>
      </c>
    </row>
    <row r="96" spans="1:5" x14ac:dyDescent="0.35">
      <c r="A96" s="6">
        <f t="shared" si="2"/>
        <v>44986</v>
      </c>
      <c r="B96" s="13">
        <v>0.18799907862407864</v>
      </c>
      <c r="C96" s="13">
        <f t="shared" si="3"/>
        <v>0.17316360981038836</v>
      </c>
      <c r="D96" s="13">
        <v>7.7230570348718608E-2</v>
      </c>
      <c r="E96" s="13">
        <v>1.6695610625431678E-2</v>
      </c>
    </row>
    <row r="97" spans="1:5" x14ac:dyDescent="0.35">
      <c r="A97" s="6">
        <f t="shared" si="2"/>
        <v>45017</v>
      </c>
      <c r="B97" s="13">
        <v>0.18371550929690464</v>
      </c>
      <c r="C97" s="13">
        <f t="shared" si="3"/>
        <v>0.17716367466831309</v>
      </c>
      <c r="D97" s="13">
        <v>7.9123354936211143E-2</v>
      </c>
      <c r="E97" s="13">
        <v>1.7323529823405348E-2</v>
      </c>
    </row>
    <row r="98" spans="1:5" x14ac:dyDescent="0.35">
      <c r="A98" s="6">
        <f t="shared" si="2"/>
        <v>45047</v>
      </c>
      <c r="B98" s="13">
        <v>0.1985802693847834</v>
      </c>
      <c r="C98" s="13">
        <f t="shared" si="3"/>
        <v>0.18191465523370998</v>
      </c>
      <c r="D98" s="13">
        <v>8.0955081956365138E-2</v>
      </c>
      <c r="E98" s="13">
        <v>1.793119356337991E-2</v>
      </c>
    </row>
    <row r="99" spans="1:5" x14ac:dyDescent="0.35">
      <c r="A99" s="6">
        <f t="shared" si="2"/>
        <v>45078</v>
      </c>
      <c r="B99" s="13">
        <v>0.20454367103507809</v>
      </c>
      <c r="C99" s="13">
        <f t="shared" si="3"/>
        <v>0.18148946584617223</v>
      </c>
      <c r="D99" s="13">
        <v>8.2847866543857673E-2</v>
      </c>
      <c r="E99" s="13">
        <v>1.855911276135358E-2</v>
      </c>
    </row>
    <row r="100" spans="1:5" x14ac:dyDescent="0.35">
      <c r="A100" s="6">
        <f t="shared" si="2"/>
        <v>45108</v>
      </c>
      <c r="B100" s="13">
        <v>0.19257206799168752</v>
      </c>
      <c r="C100" s="13">
        <f t="shared" si="3"/>
        <v>0.18714605561693867</v>
      </c>
      <c r="D100" s="13">
        <v>8.4679593564011668E-2</v>
      </c>
      <c r="E100" s="13">
        <v>1.9166776501328142E-2</v>
      </c>
    </row>
    <row r="101" spans="1:5" x14ac:dyDescent="0.35">
      <c r="A101" s="6">
        <f t="shared" si="2"/>
        <v>45139</v>
      </c>
      <c r="B101" s="13">
        <v>0.22357492906886769</v>
      </c>
      <c r="C101" s="13">
        <f t="shared" si="3"/>
        <v>0.19425103568080074</v>
      </c>
      <c r="D101" s="13">
        <v>8.6572378151504203E-2</v>
      </c>
      <c r="E101" s="13">
        <v>1.9794695699301812E-2</v>
      </c>
    </row>
    <row r="102" spans="1:5" x14ac:dyDescent="0.35">
      <c r="A102" s="6">
        <f t="shared" si="2"/>
        <v>45170</v>
      </c>
      <c r="B102" s="13">
        <v>0.23626625160227063</v>
      </c>
      <c r="C102" s="13">
        <f t="shared" si="3"/>
        <v>0.19737517219762737</v>
      </c>
      <c r="D102" s="13">
        <v>8.8465162738996295E-2</v>
      </c>
      <c r="E102" s="13">
        <v>2.0422614897275482E-2</v>
      </c>
    </row>
    <row r="103" spans="1:5" x14ac:dyDescent="0.35">
      <c r="A103" s="6">
        <f t="shared" si="2"/>
        <v>45200</v>
      </c>
      <c r="B103" s="13">
        <v>0.22115997450605482</v>
      </c>
      <c r="C103" s="13">
        <f t="shared" si="3"/>
        <v>0.20404852018790151</v>
      </c>
      <c r="D103" s="14">
        <f>_xlfn.XLOOKUP(YEAR(A103), EMob_Zielbereich!A:A, EMob_Zielbereich!D:D)</f>
        <v>9.0296889759149998E-2</v>
      </c>
      <c r="E103" s="14">
        <f>_xlfn.XLOOKUP(YEAR(A103), EMob_Zielbereich!A:A, EMob_Zielbereich!F:F)</f>
        <v>2.1030278637250002E-2</v>
      </c>
    </row>
    <row r="104" spans="1:5" x14ac:dyDescent="0.35">
      <c r="A104" s="6">
        <f t="shared" si="2"/>
        <v>45231</v>
      </c>
      <c r="B104" s="13">
        <v>0.21484676503972758</v>
      </c>
      <c r="C104" s="13">
        <f t="shared" si="3"/>
        <v>0.20493162409383128</v>
      </c>
      <c r="D104" s="13" cm="1">
        <f t="array" ref="D104:D114">TREND(_xlfn.VSTACK(D103,D115),_xlfn.VSTACK($A103,$A115),$A104:$A114)</f>
        <v>9.27789780236985E-2</v>
      </c>
      <c r="E104" s="13" cm="1">
        <f t="array" ref="E104:E114">TREND(_xlfn.VSTACK(E103,E115),_xlfn.VSTACK($A103,$A115),$A104:$A114)</f>
        <v>2.1933795976362358E-2</v>
      </c>
    </row>
    <row r="105" spans="1:5" x14ac:dyDescent="0.35">
      <c r="A105" s="6">
        <f t="shared" si="2"/>
        <v>45261</v>
      </c>
      <c r="B105" s="13">
        <v>0.26959588758395558</v>
      </c>
      <c r="C105" s="13">
        <f t="shared" si="3"/>
        <v>0.20412855177242786</v>
      </c>
      <c r="D105" s="13">
        <v>9.518099892487486E-2</v>
      </c>
      <c r="E105" s="13">
        <v>2.2808167594858375E-2</v>
      </c>
    </row>
    <row r="106" spans="1:5" x14ac:dyDescent="0.35">
      <c r="A106" s="6">
        <f t="shared" si="2"/>
        <v>45292</v>
      </c>
      <c r="B106" s="13">
        <v>0.15251690458302028</v>
      </c>
      <c r="C106" s="13">
        <f t="shared" si="3"/>
        <v>0.2028410117398636</v>
      </c>
      <c r="D106" s="13">
        <v>9.7663087189423514E-2</v>
      </c>
      <c r="E106" s="13">
        <v>2.3711684933970689E-2</v>
      </c>
    </row>
    <row r="107" spans="1:5" x14ac:dyDescent="0.35">
      <c r="A107" s="6">
        <f t="shared" si="2"/>
        <v>45323</v>
      </c>
      <c r="B107" s="13">
        <v>0.17414496391590839</v>
      </c>
      <c r="C107" s="13">
        <f t="shared" si="3"/>
        <v>0.20495968938602815</v>
      </c>
      <c r="D107" s="13">
        <v>0.10014517545397217</v>
      </c>
      <c r="E107" s="13">
        <v>2.4615202273083225E-2</v>
      </c>
    </row>
    <row r="108" spans="1:5" x14ac:dyDescent="0.35">
      <c r="A108" s="6">
        <f t="shared" si="2"/>
        <v>45352</v>
      </c>
      <c r="B108" s="13">
        <v>0.19746000732690194</v>
      </c>
      <c r="C108" s="13">
        <f t="shared" si="3"/>
        <v>0.2057481001112634</v>
      </c>
      <c r="D108" s="13">
        <v>0.10246712899177579</v>
      </c>
      <c r="E108" s="13">
        <v>2.5460428170962501E-2</v>
      </c>
    </row>
    <row r="109" spans="1:5" x14ac:dyDescent="0.35">
      <c r="A109" s="6">
        <f t="shared" si="2"/>
        <v>45383</v>
      </c>
      <c r="B109" s="13">
        <v>0.15498499827849097</v>
      </c>
      <c r="C109" s="13">
        <f t="shared" si="3"/>
        <v>0.20335389085972891</v>
      </c>
      <c r="D109" s="13">
        <v>0.10494921725632489</v>
      </c>
      <c r="E109" s="13">
        <v>2.6363945510075038E-2</v>
      </c>
    </row>
    <row r="110" spans="1:5" x14ac:dyDescent="0.35">
      <c r="A110" s="6">
        <f t="shared" si="2"/>
        <v>45413</v>
      </c>
      <c r="B110" s="13">
        <v>0.16753085853255634</v>
      </c>
      <c r="C110" s="13">
        <f t="shared" si="3"/>
        <v>0.20076643995537666</v>
      </c>
      <c r="D110" s="13">
        <v>0.10735123815750081</v>
      </c>
      <c r="E110" s="13">
        <v>2.7238317128570833E-2</v>
      </c>
    </row>
    <row r="111" spans="1:5" x14ac:dyDescent="0.35">
      <c r="A111" s="6">
        <f t="shared" si="2"/>
        <v>45444</v>
      </c>
      <c r="B111" s="13">
        <v>0.18376176075268819</v>
      </c>
      <c r="C111" s="13">
        <f t="shared" si="3"/>
        <v>0.19903461409851084</v>
      </c>
      <c r="D111" s="13">
        <v>0.1098333264220499</v>
      </c>
      <c r="E111" s="13">
        <v>2.8141834467683369E-2</v>
      </c>
    </row>
    <row r="112" spans="1:5" x14ac:dyDescent="0.35">
      <c r="A112" s="6">
        <f t="shared" si="2"/>
        <v>45474</v>
      </c>
      <c r="B112" s="13">
        <v>0.18398164452270424</v>
      </c>
      <c r="C112" s="13">
        <f t="shared" si="3"/>
        <v>0.19831874547609554</v>
      </c>
      <c r="D112" s="13">
        <v>0.11223534732322582</v>
      </c>
      <c r="E112" s="13">
        <v>2.9016206086179164E-2</v>
      </c>
    </row>
    <row r="113" spans="1:5" x14ac:dyDescent="0.35">
      <c r="A113" s="6">
        <f t="shared" si="2"/>
        <v>45505</v>
      </c>
      <c r="B113" s="13">
        <v>0.20826757314556271</v>
      </c>
      <c r="C113" s="13">
        <f t="shared" si="3"/>
        <v>0.19704313248248681</v>
      </c>
      <c r="D113" s="13">
        <v>0.11471743558777492</v>
      </c>
      <c r="E113" s="13">
        <v>2.99197234252917E-2</v>
      </c>
    </row>
    <row r="114" spans="1:5" x14ac:dyDescent="0.35">
      <c r="A114" s="6">
        <f t="shared" si="2"/>
        <v>45536</v>
      </c>
      <c r="B114" s="13">
        <v>0.22352941176470589</v>
      </c>
      <c r="C114" s="13">
        <f t="shared" si="3"/>
        <v>0.19598172916268974</v>
      </c>
      <c r="D114" s="13">
        <v>0.11719952385232357</v>
      </c>
      <c r="E114" s="13">
        <v>3.0823240764404014E-2</v>
      </c>
    </row>
    <row r="115" spans="1:5" x14ac:dyDescent="0.35">
      <c r="A115" s="6">
        <f t="shared" si="2"/>
        <v>45566</v>
      </c>
      <c r="B115" s="13">
        <v>0.18705375892482151</v>
      </c>
      <c r="C115" s="13">
        <f t="shared" si="3"/>
        <v>0.1931395445309203</v>
      </c>
      <c r="D115" s="14">
        <f>_xlfn.XLOOKUP(YEAR(A115), EMob_Zielbereich!A:A, EMob_Zielbereich!D:D)</f>
        <v>0.1196015447535</v>
      </c>
      <c r="E115" s="14">
        <f>_xlfn.XLOOKUP(YEAR(A115), EMob_Zielbereich!A:A, EMob_Zielbereich!F:F)</f>
        <v>3.169761238289999E-2</v>
      </c>
    </row>
    <row r="116" spans="1:5" x14ac:dyDescent="0.35">
      <c r="A116" s="6">
        <f t="shared" si="2"/>
        <v>45597</v>
      </c>
      <c r="B116" s="13">
        <v>0.20947730330360256</v>
      </c>
      <c r="C116" s="13">
        <f t="shared" si="3"/>
        <v>0.19269208938624324</v>
      </c>
      <c r="D116" s="13" cm="1">
        <f t="array" ref="D116:D126">TREND(_xlfn.VSTACK(D115,D127),_xlfn.VSTACK($A115,$A127),$A116:$A126)</f>
        <v>0.12286133527723031</v>
      </c>
      <c r="E116" s="13" cm="1">
        <f t="array" ref="E116:E126">TREND(_xlfn.VSTACK(E115,E127),_xlfn.VSTACK($A115,$A127),$A116:$A126)</f>
        <v>3.298140360742674E-2</v>
      </c>
    </row>
    <row r="117" spans="1:5" x14ac:dyDescent="0.35">
      <c r="A117" s="6">
        <f t="shared" si="2"/>
        <v>45627</v>
      </c>
      <c r="B117" s="13">
        <v>0.2212156283673225</v>
      </c>
      <c r="C117" s="13">
        <f t="shared" si="3"/>
        <v>0.18866040111819049</v>
      </c>
      <c r="D117" s="13">
        <v>0.12601597126793695</v>
      </c>
      <c r="E117" s="13">
        <v>3.4223782211807441E-2</v>
      </c>
    </row>
    <row r="118" spans="1:5" x14ac:dyDescent="0.35">
      <c r="A118" s="6">
        <f t="shared" si="2"/>
        <v>45658</v>
      </c>
      <c r="B118" s="13">
        <v>0.19453968253968254</v>
      </c>
      <c r="C118" s="13">
        <f t="shared" si="3"/>
        <v>0.19216229928124565</v>
      </c>
      <c r="D118" s="13">
        <v>0.12927576179166778</v>
      </c>
      <c r="E118" s="13">
        <v>3.5507573436334372E-2</v>
      </c>
    </row>
    <row r="119" spans="1:5" x14ac:dyDescent="0.35">
      <c r="A119" s="6">
        <f t="shared" si="2"/>
        <v>45689</v>
      </c>
      <c r="B119" s="13">
        <v>0.21143090188767188</v>
      </c>
      <c r="C119" s="13">
        <f t="shared" si="3"/>
        <v>0.19526946077889265</v>
      </c>
      <c r="D119" s="13">
        <v>0.1325355523153986</v>
      </c>
      <c r="E119" s="13">
        <v>3.6791364660861303E-2</v>
      </c>
    </row>
    <row r="120" spans="1:5" x14ac:dyDescent="0.35">
      <c r="A120" s="6">
        <f t="shared" si="2"/>
        <v>45717</v>
      </c>
      <c r="B120" s="13">
        <v>0.21040614709110866</v>
      </c>
      <c r="C120" s="13">
        <f t="shared" si="3"/>
        <v>0.1963483057592432</v>
      </c>
      <c r="D120" s="13">
        <v>0.13547987924005778</v>
      </c>
      <c r="E120" s="13">
        <v>3.7950918024949987E-2</v>
      </c>
    </row>
    <row r="121" spans="1:5" x14ac:dyDescent="0.35">
      <c r="A121" s="6">
        <f t="shared" si="2"/>
        <v>45748</v>
      </c>
      <c r="B121" s="13">
        <v>0.18924445353235866</v>
      </c>
      <c r="C121" s="13">
        <f t="shared" si="3"/>
        <v>0.19920326036373215</v>
      </c>
      <c r="D121" s="13">
        <v>0.1387396697637886</v>
      </c>
      <c r="E121" s="13">
        <v>3.9234709249476918E-2</v>
      </c>
    </row>
    <row r="122" spans="1:5" x14ac:dyDescent="0.35">
      <c r="A122" s="6">
        <f t="shared" si="2"/>
        <v>45778</v>
      </c>
      <c r="B122" s="13">
        <v>0.20992456947673038</v>
      </c>
      <c r="C122" s="13">
        <f t="shared" si="3"/>
        <v>0.20273606960907997</v>
      </c>
      <c r="D122" s="13">
        <v>0.14189430575449524</v>
      </c>
      <c r="E122" s="13">
        <v>4.0477087853857618E-2</v>
      </c>
    </row>
    <row r="123" spans="1:5" x14ac:dyDescent="0.35">
      <c r="A123" s="6">
        <f t="shared" si="2"/>
        <v>45809</v>
      </c>
      <c r="B123" s="13">
        <v>0.2260711415640993</v>
      </c>
      <c r="C123" s="13">
        <f t="shared" si="3"/>
        <v>0.20626185134336425</v>
      </c>
      <c r="D123" s="13">
        <v>0.14515409627822518</v>
      </c>
      <c r="E123" s="13">
        <v>4.176087907838455E-2</v>
      </c>
    </row>
    <row r="124" spans="1:5" x14ac:dyDescent="0.35">
      <c r="A124" s="6">
        <f t="shared" si="2"/>
        <v>45839</v>
      </c>
      <c r="B124" s="13">
        <v>0.20815759695504576</v>
      </c>
      <c r="C124" s="13">
        <f t="shared" si="3"/>
        <v>0.20827651404605937</v>
      </c>
      <c r="D124" s="13">
        <v>0.14830873226893271</v>
      </c>
      <c r="E124" s="13">
        <v>4.3003257682765472E-2</v>
      </c>
    </row>
    <row r="125" spans="1:5" x14ac:dyDescent="0.35">
      <c r="A125" s="6">
        <f t="shared" si="2"/>
        <v>45870</v>
      </c>
      <c r="B125" s="13">
        <v>0.20111532985287139</v>
      </c>
      <c r="C125" s="13">
        <f t="shared" si="3"/>
        <v>0.20768049377166845</v>
      </c>
      <c r="D125" s="13">
        <v>0.15156852279266264</v>
      </c>
      <c r="E125" s="13">
        <v>4.4287048907292181E-2</v>
      </c>
    </row>
    <row r="126" spans="1:5" x14ac:dyDescent="0.35">
      <c r="A126" s="6">
        <f t="shared" si="2"/>
        <v>45901</v>
      </c>
      <c r="B126" s="13">
        <v>0.25948288454983687</v>
      </c>
      <c r="C126" s="13">
        <f t="shared" si="3"/>
        <v>0.21067661650376265</v>
      </c>
      <c r="D126" s="13">
        <v>0.15482831331639346</v>
      </c>
      <c r="E126" s="13">
        <v>4.5570840131819113E-2</v>
      </c>
    </row>
    <row r="127" spans="1:5" x14ac:dyDescent="0.35">
      <c r="A127" s="6">
        <f t="shared" si="2"/>
        <v>45931</v>
      </c>
      <c r="B127" s="13">
        <v>0.23512282930961456</v>
      </c>
      <c r="C127" s="13">
        <f t="shared" si="3"/>
        <v>0.21468237236916207</v>
      </c>
      <c r="D127" s="14">
        <f>_xlfn.XLOOKUP(YEAR(A127), EMob_Zielbereich!A:A, EMob_Zielbereich!D:D)</f>
        <v>0.1579829493071</v>
      </c>
      <c r="E127" s="14">
        <f>_xlfn.XLOOKUP(YEAR(A127), EMob_Zielbereich!A:A, EMob_Zielbereich!F:F)</f>
        <v>4.6813218736200007E-2</v>
      </c>
    </row>
    <row r="128" spans="1:5" x14ac:dyDescent="0.35">
      <c r="A128" s="6">
        <f t="shared" si="2"/>
        <v>45962</v>
      </c>
      <c r="B128" s="13">
        <v>0.24551998774697503</v>
      </c>
      <c r="C128" s="13">
        <f t="shared" si="3"/>
        <v>0.21768592940610978</v>
      </c>
      <c r="D128" s="13" cm="1">
        <f t="array" ref="D128:D138">TREND(_xlfn.VSTACK(D127,D139),_xlfn.VSTACK($A127,$A139),$A128:$A138)</f>
        <v>0.16222712963778108</v>
      </c>
      <c r="E128" s="13" cm="1">
        <f t="array" ref="E128:E138">TREND(_xlfn.VSTACK(E127,E139),_xlfn.VSTACK($A127,$A139),$A128:$A138)</f>
        <v>4.859393270713408E-2</v>
      </c>
    </row>
    <row r="129" spans="1:5" x14ac:dyDescent="0.35">
      <c r="A129" s="6">
        <f t="shared" si="2"/>
        <v>45992</v>
      </c>
      <c r="B129" s="13">
        <v>0.32</v>
      </c>
      <c r="C129" s="13">
        <f t="shared" si="3"/>
        <v>0.22591796037549958</v>
      </c>
      <c r="D129" s="13">
        <v>0.16633440092553808</v>
      </c>
      <c r="E129" s="13">
        <v>5.0317204291909778E-2</v>
      </c>
    </row>
    <row r="130" spans="1:5" x14ac:dyDescent="0.35">
      <c r="A130" s="6">
        <f t="shared" si="2"/>
        <v>46023</v>
      </c>
      <c r="B130" s="13">
        <v>0.21</v>
      </c>
      <c r="C130" s="13">
        <f t="shared" si="3"/>
        <v>0.22720632016385936</v>
      </c>
      <c r="D130" s="13">
        <v>0.17057858125621905</v>
      </c>
      <c r="E130" s="13">
        <v>5.2097918262844267E-2</v>
      </c>
    </row>
    <row r="131" spans="1:5" x14ac:dyDescent="0.35">
      <c r="A131" s="6">
        <f t="shared" si="2"/>
        <v>46054</v>
      </c>
      <c r="B131" s="13"/>
      <c r="D131" s="13">
        <v>0.17482276158690002</v>
      </c>
      <c r="E131" s="13">
        <v>5.3878632233778756E-2</v>
      </c>
    </row>
    <row r="132" spans="1:5" x14ac:dyDescent="0.35">
      <c r="A132" s="6">
        <f t="shared" si="2"/>
        <v>46082</v>
      </c>
      <c r="B132" s="13"/>
      <c r="D132" s="13">
        <v>0.17865621478880644</v>
      </c>
      <c r="E132" s="13">
        <v>5.5487019046235542E-2</v>
      </c>
    </row>
    <row r="133" spans="1:5" x14ac:dyDescent="0.35">
      <c r="A133" s="6">
        <f t="shared" si="2"/>
        <v>46113</v>
      </c>
      <c r="B133" s="13"/>
      <c r="D133" s="13">
        <v>0.18290039511948741</v>
      </c>
      <c r="E133" s="13">
        <v>5.7267733017170031E-2</v>
      </c>
    </row>
    <row r="134" spans="1:5" x14ac:dyDescent="0.35">
      <c r="A134" s="6">
        <f t="shared" si="2"/>
        <v>46143</v>
      </c>
      <c r="B134" s="13"/>
      <c r="D134" s="13">
        <v>0.18700766640724353</v>
      </c>
      <c r="E134" s="13">
        <v>5.8991004601945729E-2</v>
      </c>
    </row>
    <row r="135" spans="1:5" x14ac:dyDescent="0.35">
      <c r="A135" s="6">
        <f t="shared" si="2"/>
        <v>46174</v>
      </c>
      <c r="B135" s="13"/>
      <c r="D135" s="13">
        <v>0.19125184673792539</v>
      </c>
      <c r="E135" s="13">
        <v>6.0771718572880218E-2</v>
      </c>
    </row>
    <row r="136" spans="1:5" x14ac:dyDescent="0.35">
      <c r="A136" s="6">
        <f t="shared" si="2"/>
        <v>46204</v>
      </c>
      <c r="B136" s="13"/>
      <c r="D136" s="13">
        <v>0.19535911802568151</v>
      </c>
      <c r="E136" s="13">
        <v>6.2494990157655472E-2</v>
      </c>
    </row>
    <row r="137" spans="1:5" x14ac:dyDescent="0.35">
      <c r="A137" s="6">
        <f t="shared" si="2"/>
        <v>46235</v>
      </c>
      <c r="B137" s="13"/>
      <c r="D137" s="13">
        <v>0.19960329835636248</v>
      </c>
      <c r="E137" s="13">
        <v>6.4275704128589961E-2</v>
      </c>
    </row>
    <row r="138" spans="1:5" x14ac:dyDescent="0.35">
      <c r="A138" s="6">
        <f t="shared" si="2"/>
        <v>46266</v>
      </c>
      <c r="B138" s="13"/>
      <c r="D138" s="13">
        <v>0.20384747868704434</v>
      </c>
      <c r="E138" s="13">
        <v>6.605641809952445E-2</v>
      </c>
    </row>
    <row r="139" spans="1:5" x14ac:dyDescent="0.35">
      <c r="A139" s="6">
        <f t="shared" si="2"/>
        <v>46296</v>
      </c>
      <c r="B139" s="13"/>
      <c r="D139" s="14">
        <f>_xlfn.XLOOKUP(YEAR(A139), EMob_Zielbereich!A:A, EMob_Zielbereich!D:D)</f>
        <v>0.20795474997480001</v>
      </c>
      <c r="E139" s="14">
        <f>_xlfn.XLOOKUP(YEAR(A139), EMob_Zielbereich!A:A, EMob_Zielbereich!F:F)</f>
        <v>6.7779689684299982E-2</v>
      </c>
    </row>
    <row r="140" spans="1:5" x14ac:dyDescent="0.35">
      <c r="A140" s="6">
        <f t="shared" ref="A140:A203" si="4">EDATE(A139,1)</f>
        <v>46327</v>
      </c>
      <c r="B140" s="13"/>
      <c r="D140" s="13" cm="1">
        <f t="array" ref="D140:D150">TREND(_xlfn.VSTACK(D139,D151),_xlfn.VSTACK($A139,$A151),$A140:$A150)</f>
        <v>0.21343554568044265</v>
      </c>
      <c r="E140" s="13" cm="1">
        <f t="array" ref="E140:E150">TREND(_xlfn.VSTACK(E139,E151),_xlfn.VSTACK($A139,$A151),$A140:$A150)</f>
        <v>7.0185813801868946E-2</v>
      </c>
    </row>
    <row r="141" spans="1:5" x14ac:dyDescent="0.35">
      <c r="A141" s="6">
        <f t="shared" si="4"/>
        <v>46357</v>
      </c>
      <c r="B141" s="13"/>
      <c r="D141" s="13">
        <v>0.21873954152461206</v>
      </c>
      <c r="E141" s="13">
        <v>7.2514321012419725E-2</v>
      </c>
    </row>
    <row r="142" spans="1:5" x14ac:dyDescent="0.35">
      <c r="A142" s="6">
        <f t="shared" si="4"/>
        <v>46388</v>
      </c>
      <c r="B142" s="13"/>
      <c r="D142" s="13">
        <v>0.22422033723025425</v>
      </c>
      <c r="E142" s="13">
        <v>7.4920445129988966E-2</v>
      </c>
    </row>
    <row r="143" spans="1:5" x14ac:dyDescent="0.35">
      <c r="A143" s="6">
        <f t="shared" si="4"/>
        <v>46419</v>
      </c>
      <c r="B143" s="13"/>
      <c r="D143" s="13">
        <v>0.22970113293589645</v>
      </c>
      <c r="E143" s="13">
        <v>7.7326569247557764E-2</v>
      </c>
    </row>
    <row r="144" spans="1:5" x14ac:dyDescent="0.35">
      <c r="A144" s="6">
        <f t="shared" si="4"/>
        <v>46447</v>
      </c>
      <c r="B144" s="13"/>
      <c r="D144" s="13">
        <v>0.23465152905712205</v>
      </c>
      <c r="E144" s="13">
        <v>7.9499842644071617E-2</v>
      </c>
    </row>
    <row r="145" spans="1:5" x14ac:dyDescent="0.35">
      <c r="A145" s="6">
        <f t="shared" si="4"/>
        <v>46478</v>
      </c>
      <c r="B145" s="13"/>
      <c r="D145" s="13">
        <v>0.24013232476276425</v>
      </c>
      <c r="E145" s="13">
        <v>8.1905966761640858E-2</v>
      </c>
    </row>
    <row r="146" spans="1:5" x14ac:dyDescent="0.35">
      <c r="A146" s="6">
        <f t="shared" si="4"/>
        <v>46508</v>
      </c>
      <c r="B146" s="13"/>
      <c r="D146" s="13">
        <v>0.24543632060693366</v>
      </c>
      <c r="E146" s="13">
        <v>8.4234473972191637E-2</v>
      </c>
    </row>
    <row r="147" spans="1:5" x14ac:dyDescent="0.35">
      <c r="A147" s="6">
        <f t="shared" si="4"/>
        <v>46539</v>
      </c>
      <c r="B147" s="13"/>
      <c r="D147" s="13">
        <v>0.25091711631257585</v>
      </c>
      <c r="E147" s="13">
        <v>8.6640598089760434E-2</v>
      </c>
    </row>
    <row r="148" spans="1:5" x14ac:dyDescent="0.35">
      <c r="A148" s="6">
        <f t="shared" si="4"/>
        <v>46569</v>
      </c>
      <c r="B148" s="13"/>
      <c r="D148" s="13">
        <v>0.25622111215674526</v>
      </c>
      <c r="E148" s="13">
        <v>8.8969105300311213E-2</v>
      </c>
    </row>
    <row r="149" spans="1:5" x14ac:dyDescent="0.35">
      <c r="A149" s="6">
        <f t="shared" si="4"/>
        <v>46600</v>
      </c>
      <c r="B149" s="13"/>
      <c r="D149" s="13">
        <v>0.26170190786238745</v>
      </c>
      <c r="E149" s="13">
        <v>9.1375229417880455E-2</v>
      </c>
    </row>
    <row r="150" spans="1:5" x14ac:dyDescent="0.35">
      <c r="A150" s="6">
        <f t="shared" si="4"/>
        <v>46631</v>
      </c>
      <c r="B150" s="13"/>
      <c r="D150" s="13">
        <v>0.26718270356802964</v>
      </c>
      <c r="E150" s="13">
        <v>9.3781353535449252E-2</v>
      </c>
    </row>
    <row r="151" spans="1:5" x14ac:dyDescent="0.35">
      <c r="A151" s="6">
        <f t="shared" si="4"/>
        <v>46661</v>
      </c>
      <c r="B151" s="13"/>
      <c r="D151" s="14">
        <f>_xlfn.XLOOKUP(YEAR(A151), EMob_Zielbereich!A:A, EMob_Zielbereich!D:D)</f>
        <v>0.2724866994122</v>
      </c>
      <c r="E151" s="14">
        <f>_xlfn.XLOOKUP(YEAR(A151), EMob_Zielbereich!A:A, EMob_Zielbereich!F:F)</f>
        <v>9.6109860746000031E-2</v>
      </c>
    </row>
    <row r="152" spans="1:5" x14ac:dyDescent="0.35">
      <c r="A152" s="6">
        <f t="shared" si="4"/>
        <v>46692</v>
      </c>
      <c r="B152" s="13"/>
      <c r="D152" s="13" cm="1">
        <f t="array" ref="D152:D162">TREND(_xlfn.VSTACK(D151,D163),_xlfn.VSTACK($A151,$A163),$A152:$A162)</f>
        <v>0.27946806888999554</v>
      </c>
      <c r="E152" s="13" cm="1">
        <f t="array" ref="E152:E162">TREND(_xlfn.VSTACK(E151,E163),_xlfn.VSTACK($A151,$A163),$A152:$A162)</f>
        <v>9.9246423050725951E-2</v>
      </c>
    </row>
    <row r="153" spans="1:5" x14ac:dyDescent="0.35">
      <c r="A153" s="6">
        <f t="shared" si="4"/>
        <v>46722</v>
      </c>
      <c r="B153" s="13"/>
      <c r="D153" s="13">
        <v>0.28622423290076604</v>
      </c>
      <c r="E153" s="13">
        <v>0.10228180592626668</v>
      </c>
    </row>
    <row r="154" spans="1:5" x14ac:dyDescent="0.35">
      <c r="A154" s="6">
        <f t="shared" si="4"/>
        <v>46753</v>
      </c>
      <c r="B154" s="13"/>
      <c r="D154" s="13">
        <v>0.29320560237856164</v>
      </c>
      <c r="E154" s="13">
        <v>0.1054183682309926</v>
      </c>
    </row>
    <row r="155" spans="1:5" x14ac:dyDescent="0.35">
      <c r="A155" s="6">
        <f t="shared" si="4"/>
        <v>46784</v>
      </c>
      <c r="B155" s="13"/>
      <c r="D155" s="13">
        <v>0.30018697185635901</v>
      </c>
      <c r="E155" s="13">
        <v>0.10855493053571763</v>
      </c>
    </row>
    <row r="156" spans="1:5" x14ac:dyDescent="0.35">
      <c r="A156" s="6">
        <f t="shared" si="4"/>
        <v>46813</v>
      </c>
      <c r="B156" s="13"/>
      <c r="D156" s="13">
        <v>0.30671793040010265</v>
      </c>
      <c r="E156" s="13">
        <v>0.11148913398207405</v>
      </c>
    </row>
    <row r="157" spans="1:5" x14ac:dyDescent="0.35">
      <c r="A157" s="6">
        <f t="shared" si="4"/>
        <v>46844</v>
      </c>
      <c r="B157" s="13"/>
      <c r="D157" s="13">
        <v>0.31369929987790002</v>
      </c>
      <c r="E157" s="13">
        <v>0.11462569628679997</v>
      </c>
    </row>
    <row r="158" spans="1:5" x14ac:dyDescent="0.35">
      <c r="A158" s="6">
        <f t="shared" si="4"/>
        <v>46874</v>
      </c>
      <c r="B158" s="13"/>
      <c r="D158" s="13">
        <v>0.32045546388867052</v>
      </c>
      <c r="E158" s="13">
        <v>0.1176610791623407</v>
      </c>
    </row>
    <row r="159" spans="1:5" x14ac:dyDescent="0.35">
      <c r="A159" s="6">
        <f t="shared" si="4"/>
        <v>46905</v>
      </c>
      <c r="B159" s="13"/>
      <c r="D159" s="13">
        <v>0.32743683336646612</v>
      </c>
      <c r="E159" s="13">
        <v>0.12079764146706662</v>
      </c>
    </row>
    <row r="160" spans="1:5" x14ac:dyDescent="0.35">
      <c r="A160" s="6">
        <f t="shared" si="4"/>
        <v>46935</v>
      </c>
      <c r="B160" s="13"/>
      <c r="D160" s="13">
        <v>0.33419299737723662</v>
      </c>
      <c r="E160" s="13">
        <v>0.12383302434260735</v>
      </c>
    </row>
    <row r="161" spans="1:7" x14ac:dyDescent="0.35">
      <c r="A161" s="6">
        <f t="shared" si="4"/>
        <v>46966</v>
      </c>
      <c r="B161" s="13"/>
      <c r="D161" s="13">
        <v>0.34117436685503222</v>
      </c>
      <c r="E161" s="13">
        <v>0.12696958664733327</v>
      </c>
    </row>
    <row r="162" spans="1:7" x14ac:dyDescent="0.35">
      <c r="A162" s="6">
        <f t="shared" si="4"/>
        <v>46997</v>
      </c>
      <c r="B162" s="13"/>
      <c r="D162" s="13">
        <v>0.34815573633282959</v>
      </c>
      <c r="E162" s="13">
        <v>0.13010614895205919</v>
      </c>
    </row>
    <row r="163" spans="1:7" x14ac:dyDescent="0.35">
      <c r="A163" s="6">
        <f t="shared" si="4"/>
        <v>47027</v>
      </c>
      <c r="B163" s="13"/>
      <c r="D163" s="14">
        <f>_xlfn.XLOOKUP(YEAR(A163), EMob_Zielbereich!A:A, EMob_Zielbereich!D:D)</f>
        <v>0.35491190034359998</v>
      </c>
      <c r="E163" s="14">
        <f>_xlfn.XLOOKUP(YEAR(A163), EMob_Zielbereich!A:A, EMob_Zielbereich!F:F)</f>
        <v>0.13314153182760002</v>
      </c>
    </row>
    <row r="164" spans="1:7" x14ac:dyDescent="0.35">
      <c r="A164" s="6">
        <f t="shared" si="4"/>
        <v>47058</v>
      </c>
      <c r="B164" s="13"/>
      <c r="D164" s="13" cm="1">
        <f t="array" ref="D164:D174">TREND(_xlfn.VSTACK(D163,D175),_xlfn.VSTACK($A163,$A175),$A164:$A174)</f>
        <v>0.36372493065325706</v>
      </c>
      <c r="E164" s="13" cm="1">
        <f t="array" ref="E164:E174">TREND(_xlfn.VSTACK(E163,E175),_xlfn.VSTACK($A163,$A175),$A164:$A174)</f>
        <v>0.13708022291598976</v>
      </c>
    </row>
    <row r="165" spans="1:7" x14ac:dyDescent="0.35">
      <c r="A165" s="6">
        <f t="shared" si="4"/>
        <v>47088</v>
      </c>
      <c r="B165" s="13"/>
      <c r="D165" s="13">
        <v>0.37225366966260154</v>
      </c>
      <c r="E165" s="13">
        <v>0.14089185945313965</v>
      </c>
    </row>
    <row r="166" spans="1:7" x14ac:dyDescent="0.35">
      <c r="A166" s="6">
        <f t="shared" si="4"/>
        <v>47119</v>
      </c>
      <c r="B166" s="13"/>
      <c r="D166" s="13">
        <v>0.3810666999722585</v>
      </c>
      <c r="E166" s="13">
        <v>0.14483055054152949</v>
      </c>
    </row>
    <row r="167" spans="1:7" x14ac:dyDescent="0.35">
      <c r="A167" s="6">
        <f t="shared" si="4"/>
        <v>47150</v>
      </c>
      <c r="B167" s="13"/>
      <c r="D167" s="13">
        <v>0.38987973028191547</v>
      </c>
      <c r="E167" s="13">
        <v>0.14876924162991845</v>
      </c>
    </row>
    <row r="168" spans="1:7" x14ac:dyDescent="0.35">
      <c r="A168" s="6">
        <f t="shared" si="4"/>
        <v>47178</v>
      </c>
      <c r="B168" s="13"/>
      <c r="D168" s="13">
        <v>0.39783988669063675</v>
      </c>
      <c r="E168" s="13">
        <v>0.15232676906459197</v>
      </c>
    </row>
    <row r="169" spans="1:7" x14ac:dyDescent="0.35">
      <c r="A169" s="6">
        <f t="shared" si="4"/>
        <v>47209</v>
      </c>
      <c r="B169" s="13"/>
      <c r="D169" s="13">
        <v>0.40665291700029371</v>
      </c>
      <c r="E169" s="13">
        <v>0.15626546015298093</v>
      </c>
    </row>
    <row r="170" spans="1:7" x14ac:dyDescent="0.35">
      <c r="A170" s="6">
        <f t="shared" si="4"/>
        <v>47239</v>
      </c>
      <c r="B170" s="13"/>
      <c r="D170" s="13">
        <v>0.41518165600963997</v>
      </c>
      <c r="E170" s="13">
        <v>0.1600770966901317</v>
      </c>
    </row>
    <row r="171" spans="1:7" x14ac:dyDescent="0.35">
      <c r="A171" s="6">
        <f t="shared" si="4"/>
        <v>47270</v>
      </c>
      <c r="B171" s="13"/>
      <c r="D171" s="13">
        <v>0.42399468631929693</v>
      </c>
      <c r="E171" s="13">
        <v>0.16401578777852066</v>
      </c>
    </row>
    <row r="172" spans="1:7" x14ac:dyDescent="0.35">
      <c r="A172" s="6">
        <f t="shared" si="4"/>
        <v>47300</v>
      </c>
      <c r="B172" s="13"/>
      <c r="D172" s="13">
        <v>0.43252342532864141</v>
      </c>
      <c r="E172" s="13">
        <v>0.16782742431567144</v>
      </c>
    </row>
    <row r="173" spans="1:7" x14ac:dyDescent="0.35">
      <c r="A173" s="6">
        <f t="shared" si="4"/>
        <v>47331</v>
      </c>
      <c r="B173" s="13"/>
      <c r="D173" s="13">
        <v>0.44133645563829837</v>
      </c>
      <c r="E173" s="13">
        <v>0.17176611540406039</v>
      </c>
    </row>
    <row r="174" spans="1:7" x14ac:dyDescent="0.35">
      <c r="A174" s="6">
        <f t="shared" si="4"/>
        <v>47362</v>
      </c>
      <c r="B174" s="13"/>
      <c r="D174" s="13">
        <v>0.45014948594795534</v>
      </c>
      <c r="E174" s="13">
        <v>0.17570480649244935</v>
      </c>
    </row>
    <row r="175" spans="1:7" x14ac:dyDescent="0.35">
      <c r="A175" s="6">
        <f t="shared" si="4"/>
        <v>47392</v>
      </c>
      <c r="B175" s="13"/>
      <c r="D175" s="14">
        <f>_xlfn.XLOOKUP(YEAR(A175), EMob_Zielbereich!A:A, EMob_Zielbereich!D:D)</f>
        <v>0.45867822495729998</v>
      </c>
      <c r="E175" s="14">
        <f>_xlfn.XLOOKUP(YEAR(A175), EMob_Zielbereich!A:A, EMob_Zielbereich!F:F)</f>
        <v>0.17951644302960007</v>
      </c>
    </row>
    <row r="176" spans="1:7" x14ac:dyDescent="0.35">
      <c r="A176" s="6">
        <f t="shared" si="4"/>
        <v>47423</v>
      </c>
      <c r="B176" s="13"/>
      <c r="D176" s="13" cm="1">
        <f t="array" ref="D176:D186">TREND(_xlfn.VSTACK(D175,D187),_xlfn.VSTACK($A175,$A187),$A176:$A186)</f>
        <v>0.46925608118499795</v>
      </c>
      <c r="E176" s="13" cm="1">
        <f t="array" ref="E176:E186">TREND(_xlfn.VSTACK(E175,E187),_xlfn.VSTACK($A175,$A187),$A176:$A186)</f>
        <v>0.1843167498713072</v>
      </c>
      <c r="G176" s="13"/>
    </row>
    <row r="177" spans="1:7" x14ac:dyDescent="0.35">
      <c r="A177" s="6">
        <f t="shared" si="4"/>
        <v>47453</v>
      </c>
      <c r="B177" s="13"/>
      <c r="D177" s="13">
        <v>0.47949271624405654</v>
      </c>
      <c r="E177" s="13">
        <v>0.18896220810521669</v>
      </c>
      <c r="G177" s="13"/>
    </row>
    <row r="178" spans="1:7" x14ac:dyDescent="0.35">
      <c r="A178" s="6">
        <f t="shared" si="4"/>
        <v>47484</v>
      </c>
      <c r="B178" s="13"/>
      <c r="D178" s="13">
        <v>0.49007057247175467</v>
      </c>
      <c r="E178" s="13">
        <v>0.19376251494692287</v>
      </c>
      <c r="G178" s="13"/>
    </row>
    <row r="179" spans="1:7" x14ac:dyDescent="0.35">
      <c r="A179" s="6">
        <f t="shared" si="4"/>
        <v>47515</v>
      </c>
      <c r="B179" s="13"/>
      <c r="D179" s="13">
        <v>0.50064842869944925</v>
      </c>
      <c r="E179" s="13">
        <v>0.19856282178862994</v>
      </c>
      <c r="G179" s="13"/>
    </row>
    <row r="180" spans="1:7" x14ac:dyDescent="0.35">
      <c r="A180" s="6">
        <f t="shared" si="4"/>
        <v>47543</v>
      </c>
      <c r="B180" s="13"/>
      <c r="D180" s="13">
        <v>0.5102026214212394</v>
      </c>
      <c r="E180" s="13">
        <v>0.20289858280694517</v>
      </c>
      <c r="G180" s="13"/>
    </row>
    <row r="181" spans="1:7" x14ac:dyDescent="0.35">
      <c r="A181" s="6">
        <f t="shared" si="4"/>
        <v>47574</v>
      </c>
      <c r="B181" s="13"/>
      <c r="D181" s="13">
        <v>0.52078047764893398</v>
      </c>
      <c r="E181" s="13">
        <v>0.20769888964865135</v>
      </c>
      <c r="G181" s="13"/>
    </row>
    <row r="182" spans="1:7" x14ac:dyDescent="0.35">
      <c r="A182" s="6">
        <f t="shared" si="4"/>
        <v>47604</v>
      </c>
      <c r="B182" s="13"/>
      <c r="D182" s="13">
        <v>0.53101711270799612</v>
      </c>
      <c r="E182" s="13">
        <v>0.21234434788256173</v>
      </c>
      <c r="G182" s="13"/>
    </row>
    <row r="183" spans="1:7" x14ac:dyDescent="0.35">
      <c r="A183" s="6">
        <f t="shared" si="4"/>
        <v>47635</v>
      </c>
      <c r="B183" s="13"/>
      <c r="D183" s="13">
        <v>0.5415949689356907</v>
      </c>
      <c r="E183" s="13">
        <v>0.21714465472426792</v>
      </c>
      <c r="G183" s="13"/>
    </row>
    <row r="184" spans="1:7" x14ac:dyDescent="0.35">
      <c r="A184" s="6">
        <f t="shared" si="4"/>
        <v>47665</v>
      </c>
      <c r="B184" s="13"/>
      <c r="D184" s="13">
        <v>0.55183160399474929</v>
      </c>
      <c r="E184" s="13">
        <v>0.22179011295817741</v>
      </c>
      <c r="G184" s="13"/>
    </row>
    <row r="185" spans="1:7" x14ac:dyDescent="0.35">
      <c r="A185" s="6">
        <f t="shared" si="4"/>
        <v>47696</v>
      </c>
      <c r="B185" s="13"/>
      <c r="D185" s="13">
        <v>0.56240946022244742</v>
      </c>
      <c r="E185" s="13">
        <v>0.22659041979988448</v>
      </c>
      <c r="G185" s="13"/>
    </row>
    <row r="186" spans="1:7" x14ac:dyDescent="0.35">
      <c r="A186" s="6">
        <f t="shared" si="4"/>
        <v>47727</v>
      </c>
      <c r="B186" s="13"/>
      <c r="D186" s="13">
        <v>0.572987316450142</v>
      </c>
      <c r="E186" s="13">
        <v>0.23139072664159066</v>
      </c>
      <c r="G186" s="13"/>
    </row>
    <row r="187" spans="1:7" x14ac:dyDescent="0.35">
      <c r="A187" s="6">
        <f t="shared" si="4"/>
        <v>47757</v>
      </c>
      <c r="B187" s="13"/>
      <c r="D187" s="14">
        <f>_xlfn.XLOOKUP(YEAR(A187), EMob_Zielbereich!A:A, EMob_Zielbereich!D:D)</f>
        <v>0.58322395150920003</v>
      </c>
      <c r="E187" s="14">
        <f>_xlfn.XLOOKUP(YEAR(A187), EMob_Zielbereich!A:A, EMob_Zielbereich!F:F)</f>
        <v>0.23603618487549993</v>
      </c>
      <c r="G187" s="13"/>
    </row>
    <row r="188" spans="1:7" x14ac:dyDescent="0.35">
      <c r="A188" s="6">
        <f t="shared" si="4"/>
        <v>47788</v>
      </c>
      <c r="B188" s="13"/>
      <c r="D188" s="13" cm="1">
        <f t="array" ref="D188:D198">TREND(_xlfn.VSTACK(D187,D199),_xlfn.VSTACK($A187,$A199),$A188:$A198)</f>
        <v>0.5918802701879482</v>
      </c>
      <c r="E188" s="13" cm="1">
        <f t="array" ref="E188:E198">TREND(_xlfn.VSTACK(E187,E199),_xlfn.VSTACK($A187,$A199),$A188:$A198)</f>
        <v>0.23543917998300234</v>
      </c>
      <c r="G188" s="13"/>
    </row>
    <row r="189" spans="1:7" x14ac:dyDescent="0.35">
      <c r="A189" s="6">
        <f t="shared" si="4"/>
        <v>47818</v>
      </c>
      <c r="B189" s="13"/>
      <c r="D189" s="13">
        <v>0.60025735278028591</v>
      </c>
      <c r="E189" s="13">
        <v>0.23486143331284348</v>
      </c>
      <c r="G189" s="13"/>
    </row>
    <row r="190" spans="1:7" x14ac:dyDescent="0.35">
      <c r="A190" s="6">
        <f t="shared" si="4"/>
        <v>47849</v>
      </c>
      <c r="B190" s="13"/>
      <c r="D190" s="13">
        <v>0.60891367145903352</v>
      </c>
      <c r="E190" s="13">
        <v>0.234264428420346</v>
      </c>
      <c r="G190" s="13"/>
    </row>
    <row r="191" spans="1:7" x14ac:dyDescent="0.35">
      <c r="A191" s="6">
        <f t="shared" si="4"/>
        <v>47880</v>
      </c>
      <c r="B191" s="13"/>
      <c r="D191" s="13">
        <v>0.61756999013778113</v>
      </c>
      <c r="E191" s="13">
        <v>0.23366742352784842</v>
      </c>
      <c r="G191" s="13"/>
    </row>
    <row r="192" spans="1:7" x14ac:dyDescent="0.35">
      <c r="A192" s="6">
        <f t="shared" si="4"/>
        <v>47908</v>
      </c>
      <c r="B192" s="13"/>
      <c r="D192" s="13">
        <v>0.6253886005572955</v>
      </c>
      <c r="E192" s="13">
        <v>0.23312819330236678</v>
      </c>
      <c r="G192" s="13"/>
    </row>
    <row r="193" spans="1:7" x14ac:dyDescent="0.35">
      <c r="A193" s="6">
        <f t="shared" si="4"/>
        <v>47939</v>
      </c>
      <c r="B193" s="13"/>
      <c r="D193" s="13">
        <v>0.63404491923604489</v>
      </c>
      <c r="E193" s="13">
        <v>0.2325311884098693</v>
      </c>
      <c r="G193" s="13"/>
    </row>
    <row r="194" spans="1:7" x14ac:dyDescent="0.35">
      <c r="A194" s="6">
        <f t="shared" si="4"/>
        <v>47969</v>
      </c>
      <c r="B194" s="13"/>
      <c r="D194" s="13">
        <v>0.64242200182838083</v>
      </c>
      <c r="E194" s="13">
        <v>0.23195344173971044</v>
      </c>
      <c r="G194" s="13"/>
    </row>
    <row r="195" spans="1:7" x14ac:dyDescent="0.35">
      <c r="A195" s="6">
        <f t="shared" si="4"/>
        <v>48000</v>
      </c>
      <c r="B195" s="13"/>
      <c r="D195" s="13">
        <v>0.65107832050713021</v>
      </c>
      <c r="E195" s="13">
        <v>0.23135643684721285</v>
      </c>
      <c r="G195" s="13"/>
    </row>
    <row r="196" spans="1:7" x14ac:dyDescent="0.35">
      <c r="A196" s="6">
        <f t="shared" si="4"/>
        <v>48030</v>
      </c>
      <c r="B196" s="13"/>
      <c r="D196" s="13">
        <v>0.65945540309946615</v>
      </c>
      <c r="E196" s="13">
        <v>0.23077869017705399</v>
      </c>
      <c r="G196" s="13"/>
    </row>
    <row r="197" spans="1:7" x14ac:dyDescent="0.35">
      <c r="A197" s="6">
        <f t="shared" si="4"/>
        <v>48061</v>
      </c>
      <c r="B197" s="13"/>
      <c r="D197" s="13">
        <v>0.66811172177821554</v>
      </c>
      <c r="E197" s="13">
        <v>0.2301816852845564</v>
      </c>
      <c r="G197" s="13"/>
    </row>
    <row r="198" spans="1:7" x14ac:dyDescent="0.35">
      <c r="A198" s="6">
        <f t="shared" si="4"/>
        <v>48092</v>
      </c>
      <c r="B198" s="13"/>
      <c r="D198" s="13">
        <v>0.67676804045696315</v>
      </c>
      <c r="E198" s="13">
        <v>0.22958468039205893</v>
      </c>
      <c r="G198" s="13"/>
    </row>
    <row r="199" spans="1:7" x14ac:dyDescent="0.35">
      <c r="A199" s="6">
        <f t="shared" si="4"/>
        <v>48122</v>
      </c>
      <c r="B199" s="13"/>
      <c r="D199" s="14">
        <f>_xlfn.XLOOKUP(YEAR(A199), EMob_Zielbereich!A:A, EMob_Zielbereich!D:D)</f>
        <v>0.68514512304929998</v>
      </c>
      <c r="E199" s="14">
        <f>_xlfn.XLOOKUP(YEAR(A199), EMob_Zielbereich!A:A, EMob_Zielbereich!F:F)</f>
        <v>0.22900693372190006</v>
      </c>
      <c r="G199" s="13"/>
    </row>
    <row r="200" spans="1:7" x14ac:dyDescent="0.35">
      <c r="A200" s="6">
        <f t="shared" si="4"/>
        <v>48153</v>
      </c>
      <c r="B200" s="13"/>
      <c r="D200" s="13" cm="1">
        <f t="array" ref="D200:D210">TREND(_xlfn.VSTACK(D199,D211),_xlfn.VSTACK($A199,$A211),$A200:$A210)</f>
        <v>0.69573420682278275</v>
      </c>
      <c r="E200" s="13" cm="1">
        <f t="array" ref="E200:E210">TREND(_xlfn.VSTACK(E199,E211),_xlfn.VSTACK($A199,$A211),$A200:$A210)</f>
        <v>0.22219051681085666</v>
      </c>
      <c r="G200" s="13"/>
    </row>
    <row r="201" spans="1:7" x14ac:dyDescent="0.35">
      <c r="A201" s="6">
        <f t="shared" si="4"/>
        <v>48183</v>
      </c>
      <c r="B201" s="13"/>
      <c r="D201" s="13">
        <v>0.70598170724873377</v>
      </c>
      <c r="E201" s="13">
        <v>0.21559398431629972</v>
      </c>
      <c r="G201" s="13"/>
    </row>
    <row r="202" spans="1:7" x14ac:dyDescent="0.35">
      <c r="A202" s="6">
        <f t="shared" si="4"/>
        <v>48214</v>
      </c>
      <c r="B202" s="13"/>
      <c r="D202" s="13">
        <v>0.71657079102221566</v>
      </c>
      <c r="E202" s="13">
        <v>0.20877756740525655</v>
      </c>
      <c r="G202" s="13"/>
    </row>
    <row r="203" spans="1:7" x14ac:dyDescent="0.35">
      <c r="A203" s="6">
        <f t="shared" si="4"/>
        <v>48245</v>
      </c>
      <c r="B203" s="13"/>
      <c r="D203" s="13">
        <v>0.72715987479569755</v>
      </c>
      <c r="E203" s="13">
        <v>0.20196115049421337</v>
      </c>
      <c r="G203" s="13"/>
    </row>
    <row r="204" spans="1:7" x14ac:dyDescent="0.35">
      <c r="A204" s="6">
        <f t="shared" ref="A204:A267" si="5">EDATE(A203,1)</f>
        <v>48274</v>
      </c>
      <c r="B204" s="13"/>
      <c r="D204" s="13">
        <v>0.73706579187411769</v>
      </c>
      <c r="E204" s="13">
        <v>0.19558450241614089</v>
      </c>
    </row>
    <row r="205" spans="1:7" x14ac:dyDescent="0.35">
      <c r="A205" s="6">
        <f t="shared" si="5"/>
        <v>48305</v>
      </c>
      <c r="B205" s="13"/>
      <c r="D205" s="13">
        <v>0.74765487564759958</v>
      </c>
      <c r="E205" s="13">
        <v>0.18876808550509949</v>
      </c>
    </row>
    <row r="206" spans="1:7" x14ac:dyDescent="0.35">
      <c r="A206" s="6">
        <f t="shared" si="5"/>
        <v>48335</v>
      </c>
      <c r="B206" s="13"/>
      <c r="D206" s="13">
        <v>0.7579023760735506</v>
      </c>
      <c r="E206" s="13">
        <v>0.18217155301054255</v>
      </c>
    </row>
    <row r="207" spans="1:7" x14ac:dyDescent="0.35">
      <c r="A207" s="6">
        <f t="shared" si="5"/>
        <v>48366</v>
      </c>
      <c r="B207" s="13"/>
      <c r="D207" s="13">
        <v>0.76849145984703249</v>
      </c>
      <c r="E207" s="13">
        <v>0.17535513609949938</v>
      </c>
    </row>
    <row r="208" spans="1:7" x14ac:dyDescent="0.35">
      <c r="A208" s="6">
        <f t="shared" si="5"/>
        <v>48396</v>
      </c>
      <c r="B208" s="13"/>
      <c r="D208" s="13">
        <v>0.7787389602729835</v>
      </c>
      <c r="E208" s="13">
        <v>0.16875860360494244</v>
      </c>
    </row>
    <row r="209" spans="1:5" x14ac:dyDescent="0.35">
      <c r="A209" s="6">
        <f t="shared" si="5"/>
        <v>48427</v>
      </c>
      <c r="B209" s="13"/>
      <c r="D209" s="13">
        <v>0.78932804404646539</v>
      </c>
      <c r="E209" s="13">
        <v>0.16194218669389926</v>
      </c>
    </row>
    <row r="210" spans="1:5" x14ac:dyDescent="0.35">
      <c r="A210" s="6">
        <f t="shared" si="5"/>
        <v>48458</v>
      </c>
      <c r="B210" s="13"/>
      <c r="D210" s="13">
        <v>0.79991712781994728</v>
      </c>
      <c r="E210" s="13">
        <v>0.15512576978285608</v>
      </c>
    </row>
    <row r="211" spans="1:5" x14ac:dyDescent="0.35">
      <c r="A211" s="6">
        <f t="shared" si="5"/>
        <v>48488</v>
      </c>
      <c r="B211" s="13"/>
      <c r="D211" s="14">
        <f>_xlfn.XLOOKUP(YEAR(A211), EMob_Zielbereich!A:A, EMob_Zielbereich!D:D)</f>
        <v>0.81016462824589996</v>
      </c>
      <c r="E211" s="14">
        <f>_xlfn.XLOOKUP(YEAR(A211), EMob_Zielbereich!A:A, EMob_Zielbereich!F:F)</f>
        <v>0.14852923728830003</v>
      </c>
    </row>
    <row r="212" spans="1:5" x14ac:dyDescent="0.35">
      <c r="A212" s="6">
        <f t="shared" si="5"/>
        <v>48519</v>
      </c>
      <c r="B212" s="13"/>
      <c r="D212" s="13" cm="1">
        <f t="array" ref="D212:D222">TREND(_xlfn.VSTACK(D211,D223),_xlfn.VSTACK($A211,$A223),$A212:$A222)</f>
        <v>0.81943093173057946</v>
      </c>
      <c r="E212" s="13" cm="1">
        <f t="array" ref="E212:E222">TREND(_xlfn.VSTACK(E211,E223),_xlfn.VSTACK($A211,$A223),$A212:$A222)</f>
        <v>0.14125314363098695</v>
      </c>
    </row>
    <row r="213" spans="1:5" x14ac:dyDescent="0.35">
      <c r="A213" s="6">
        <f t="shared" si="5"/>
        <v>48549</v>
      </c>
      <c r="B213" s="13"/>
      <c r="D213" s="13">
        <v>0.82839832219962339</v>
      </c>
      <c r="E213" s="13">
        <v>0.13421176267229562</v>
      </c>
    </row>
    <row r="214" spans="1:5" x14ac:dyDescent="0.35">
      <c r="A214" s="6">
        <f t="shared" si="5"/>
        <v>48580</v>
      </c>
      <c r="B214" s="13"/>
      <c r="D214" s="13">
        <v>0.837664625684301</v>
      </c>
      <c r="E214" s="13">
        <v>0.12693566901498343</v>
      </c>
    </row>
    <row r="215" spans="1:5" x14ac:dyDescent="0.35">
      <c r="A215" s="6">
        <f t="shared" si="5"/>
        <v>48611</v>
      </c>
      <c r="B215" s="13"/>
      <c r="D215" s="13">
        <v>0.84693092916898038</v>
      </c>
      <c r="E215" s="13">
        <v>0.11965957535766947</v>
      </c>
    </row>
    <row r="216" spans="1:5" x14ac:dyDescent="0.35">
      <c r="A216" s="6">
        <f t="shared" si="5"/>
        <v>48639</v>
      </c>
      <c r="B216" s="13"/>
      <c r="D216" s="13">
        <v>0.8553004936067552</v>
      </c>
      <c r="E216" s="13">
        <v>0.11308761979622517</v>
      </c>
    </row>
    <row r="217" spans="1:5" x14ac:dyDescent="0.35">
      <c r="A217" s="6">
        <f t="shared" si="5"/>
        <v>48670</v>
      </c>
      <c r="B217" s="13"/>
      <c r="D217" s="13">
        <v>0.8645667970914328</v>
      </c>
      <c r="E217" s="13">
        <v>0.1058115261389112</v>
      </c>
    </row>
    <row r="218" spans="1:5" x14ac:dyDescent="0.35">
      <c r="A218" s="6">
        <f t="shared" si="5"/>
        <v>48700</v>
      </c>
      <c r="B218" s="13"/>
      <c r="D218" s="13">
        <v>0.87353418756047674</v>
      </c>
      <c r="E218" s="13">
        <v>9.8770145180221647E-2</v>
      </c>
    </row>
    <row r="219" spans="1:5" x14ac:dyDescent="0.35">
      <c r="A219" s="6">
        <f t="shared" si="5"/>
        <v>48731</v>
      </c>
      <c r="B219" s="13"/>
      <c r="D219" s="13">
        <v>0.88280049104515612</v>
      </c>
      <c r="E219" s="13">
        <v>9.1494051522907682E-2</v>
      </c>
    </row>
    <row r="220" spans="1:5" x14ac:dyDescent="0.35">
      <c r="A220" s="6">
        <f t="shared" si="5"/>
        <v>48761</v>
      </c>
      <c r="B220" s="13"/>
      <c r="D220" s="13">
        <v>0.89176788151420006</v>
      </c>
      <c r="E220" s="13">
        <v>8.4452670564218124E-2</v>
      </c>
    </row>
    <row r="221" spans="1:5" x14ac:dyDescent="0.35">
      <c r="A221" s="6">
        <f t="shared" si="5"/>
        <v>48792</v>
      </c>
      <c r="B221" s="13"/>
      <c r="D221" s="13">
        <v>0.90103418499887766</v>
      </c>
      <c r="E221" s="13">
        <v>7.717657690690416E-2</v>
      </c>
    </row>
    <row r="222" spans="1:5" x14ac:dyDescent="0.35">
      <c r="A222" s="6">
        <f t="shared" si="5"/>
        <v>48823</v>
      </c>
      <c r="B222" s="13"/>
      <c r="D222" s="13">
        <v>0.91030048848355705</v>
      </c>
      <c r="E222" s="13">
        <v>6.9900483249590195E-2</v>
      </c>
    </row>
    <row r="223" spans="1:5" x14ac:dyDescent="0.35">
      <c r="A223" s="6">
        <f t="shared" si="5"/>
        <v>48853</v>
      </c>
      <c r="B223" s="13"/>
      <c r="D223" s="14">
        <f>_xlfn.XLOOKUP(YEAR(A223), EMob_Zielbereich!A:A, EMob_Zielbereich!D:D)</f>
        <v>0.91926787895259998</v>
      </c>
      <c r="E223" s="14">
        <f>_xlfn.XLOOKUP(YEAR(A223), EMob_Zielbereich!A:A, EMob_Zielbereich!F:F)</f>
        <v>6.2859102290899971E-2</v>
      </c>
    </row>
    <row r="224" spans="1:5" x14ac:dyDescent="0.35">
      <c r="A224" s="6">
        <f t="shared" si="5"/>
        <v>48884</v>
      </c>
      <c r="B224" s="13"/>
      <c r="D224" s="13" cm="1">
        <f t="array" ref="D224:D234">TREND(_xlfn.VSTACK(D223,D235),_xlfn.VSTACK($A223,$A235),$A224:$A234)</f>
        <v>0.92368064140981421</v>
      </c>
      <c r="E224" s="13" cm="1">
        <f t="array" ref="E224:E234">TREND(_xlfn.VSTACK(E223,E235),_xlfn.VSTACK($A223,$A235),$A224:$A234)</f>
        <v>5.9677514717895619E-2</v>
      </c>
    </row>
    <row r="225" spans="1:5" x14ac:dyDescent="0.35">
      <c r="A225" s="6">
        <f t="shared" si="5"/>
        <v>48914</v>
      </c>
      <c r="B225" s="13"/>
      <c r="D225" s="13">
        <v>0.92795105669098987</v>
      </c>
      <c r="E225" s="13">
        <v>5.659855900208477E-2</v>
      </c>
    </row>
    <row r="226" spans="1:5" x14ac:dyDescent="0.35">
      <c r="A226" s="6">
        <f t="shared" si="5"/>
        <v>48945</v>
      </c>
      <c r="B226" s="13"/>
      <c r="D226" s="13">
        <v>0.93236381914820399</v>
      </c>
      <c r="E226" s="13">
        <v>5.3416971429079751E-2</v>
      </c>
    </row>
    <row r="227" spans="1:5" x14ac:dyDescent="0.35">
      <c r="A227" s="6">
        <f t="shared" si="5"/>
        <v>48976</v>
      </c>
      <c r="B227" s="13"/>
      <c r="D227" s="13">
        <v>0.93677658160541899</v>
      </c>
      <c r="E227" s="13">
        <v>5.0235383856075622E-2</v>
      </c>
    </row>
    <row r="228" spans="1:5" x14ac:dyDescent="0.35">
      <c r="A228" s="6">
        <f t="shared" si="5"/>
        <v>49004</v>
      </c>
      <c r="B228" s="13"/>
      <c r="D228" s="13">
        <v>0.94076230253451598</v>
      </c>
      <c r="E228" s="13">
        <v>4.7361691854652221E-2</v>
      </c>
    </row>
    <row r="229" spans="1:5" x14ac:dyDescent="0.35">
      <c r="A229" s="6">
        <f t="shared" si="5"/>
        <v>49035</v>
      </c>
      <c r="B229" s="13"/>
      <c r="D229" s="13">
        <v>0.9451750649917301</v>
      </c>
      <c r="E229" s="13">
        <v>4.4180104281647203E-2</v>
      </c>
    </row>
    <row r="230" spans="1:5" x14ac:dyDescent="0.35">
      <c r="A230" s="6">
        <f t="shared" si="5"/>
        <v>49065</v>
      </c>
      <c r="B230" s="13"/>
      <c r="D230" s="13">
        <v>0.94944548027290576</v>
      </c>
      <c r="E230" s="13">
        <v>4.1101148565836354E-2</v>
      </c>
    </row>
    <row r="231" spans="1:5" x14ac:dyDescent="0.35">
      <c r="A231" s="6">
        <f t="shared" si="5"/>
        <v>49096</v>
      </c>
      <c r="B231" s="13"/>
      <c r="D231" s="13">
        <v>0.95385824273012076</v>
      </c>
      <c r="E231" s="13">
        <v>3.7919560992831336E-2</v>
      </c>
    </row>
    <row r="232" spans="1:5" x14ac:dyDescent="0.35">
      <c r="A232" s="6">
        <f t="shared" si="5"/>
        <v>49126</v>
      </c>
      <c r="B232" s="13"/>
      <c r="D232" s="13">
        <v>0.95812865801129554</v>
      </c>
      <c r="E232" s="13">
        <v>3.4840605277020487E-2</v>
      </c>
    </row>
    <row r="233" spans="1:5" x14ac:dyDescent="0.35">
      <c r="A233" s="6">
        <f t="shared" si="5"/>
        <v>49157</v>
      </c>
      <c r="B233" s="13"/>
      <c r="D233" s="13">
        <v>0.96254142046851054</v>
      </c>
      <c r="E233" s="13">
        <v>3.1659017704016357E-2</v>
      </c>
    </row>
    <row r="234" spans="1:5" x14ac:dyDescent="0.35">
      <c r="A234" s="6">
        <f t="shared" si="5"/>
        <v>49188</v>
      </c>
      <c r="B234" s="13"/>
      <c r="D234" s="13">
        <v>0.96695418292572466</v>
      </c>
      <c r="E234" s="13">
        <v>2.8477430131011339E-2</v>
      </c>
    </row>
    <row r="235" spans="1:5" x14ac:dyDescent="0.35">
      <c r="A235" s="6">
        <f t="shared" si="5"/>
        <v>49218</v>
      </c>
      <c r="B235" s="13"/>
      <c r="D235" s="14">
        <f>_xlfn.XLOOKUP(YEAR(A235), EMob_Zielbereich!A:A, EMob_Zielbereich!D:D)</f>
        <v>0.97122459820689999</v>
      </c>
      <c r="E235" s="14">
        <f>_xlfn.XLOOKUP(YEAR(A235), EMob_Zielbereich!A:A, EMob_Zielbereich!F:F)</f>
        <v>2.5398474415200045E-2</v>
      </c>
    </row>
    <row r="236" spans="1:5" x14ac:dyDescent="0.35">
      <c r="A236" s="6">
        <f t="shared" si="5"/>
        <v>49249</v>
      </c>
      <c r="B236" s="13"/>
      <c r="D236" s="13" cm="1">
        <f t="array" ref="D236:D246">TREND(_xlfn.VSTACK(D235,D247),_xlfn.VSTACK($A235,$A247),$A236:$A246)</f>
        <v>0.9736685364413824</v>
      </c>
      <c r="E236" s="13" cm="1">
        <f t="array" ref="E236:E246">TREND(_xlfn.VSTACK(E235,E247),_xlfn.VSTACK($A235,$A247),$A236:$A246)</f>
        <v>2.324134371144293E-2</v>
      </c>
    </row>
    <row r="237" spans="1:5" x14ac:dyDescent="0.35">
      <c r="A237" s="6">
        <f t="shared" si="5"/>
        <v>49279</v>
      </c>
      <c r="B237" s="13"/>
      <c r="D237" s="13">
        <v>0.97603363795862341</v>
      </c>
      <c r="E237" s="13">
        <v>2.1153797869097879E-2</v>
      </c>
    </row>
    <row r="238" spans="1:5" x14ac:dyDescent="0.35">
      <c r="A238" s="6">
        <f t="shared" si="5"/>
        <v>49310</v>
      </c>
      <c r="B238" s="13"/>
      <c r="D238" s="13">
        <v>0.97847757619310594</v>
      </c>
      <c r="E238" s="13">
        <v>1.8996667165341208E-2</v>
      </c>
    </row>
    <row r="239" spans="1:5" x14ac:dyDescent="0.35">
      <c r="A239" s="6">
        <f t="shared" si="5"/>
        <v>49341</v>
      </c>
      <c r="B239" s="13"/>
      <c r="D239" s="13">
        <v>0.98092151442758846</v>
      </c>
      <c r="E239" s="13">
        <v>1.6839536461584537E-2</v>
      </c>
    </row>
    <row r="240" spans="1:5" x14ac:dyDescent="0.35">
      <c r="A240" s="6">
        <f t="shared" si="5"/>
        <v>49369</v>
      </c>
      <c r="B240" s="13"/>
      <c r="D240" s="13">
        <v>0.98312894251034688</v>
      </c>
      <c r="E240" s="13">
        <v>1.4891160342062282E-2</v>
      </c>
    </row>
    <row r="241" spans="1:6" x14ac:dyDescent="0.35">
      <c r="A241" s="6">
        <f t="shared" si="5"/>
        <v>49400</v>
      </c>
      <c r="B241" s="13"/>
      <c r="D241" s="13">
        <v>0.98557288074482896</v>
      </c>
      <c r="E241" s="13">
        <v>1.2734029638305611E-2</v>
      </c>
    </row>
    <row r="242" spans="1:6" x14ac:dyDescent="0.35">
      <c r="A242" s="6">
        <f t="shared" si="5"/>
        <v>49430</v>
      </c>
      <c r="B242" s="13"/>
      <c r="D242" s="13">
        <v>0.98793798226207041</v>
      </c>
      <c r="E242" s="13">
        <v>1.0646483795960116E-2</v>
      </c>
    </row>
    <row r="243" spans="1:6" x14ac:dyDescent="0.35">
      <c r="A243" s="6">
        <f t="shared" si="5"/>
        <v>49461</v>
      </c>
      <c r="B243" s="13"/>
      <c r="D243" s="13">
        <v>0.99038192049655294</v>
      </c>
      <c r="E243" s="13">
        <v>8.4893530922034444E-3</v>
      </c>
    </row>
    <row r="244" spans="1:6" x14ac:dyDescent="0.35">
      <c r="A244" s="6">
        <f t="shared" si="5"/>
        <v>49491</v>
      </c>
      <c r="B244" s="13"/>
      <c r="D244" s="13">
        <v>0.99274702201379394</v>
      </c>
      <c r="E244" s="13">
        <v>6.4018072498583933E-3</v>
      </c>
    </row>
    <row r="245" spans="1:6" x14ac:dyDescent="0.35">
      <c r="A245" s="6">
        <f t="shared" si="5"/>
        <v>49522</v>
      </c>
      <c r="B245" s="13"/>
      <c r="D245" s="13">
        <v>0.99519096024827647</v>
      </c>
      <c r="E245" s="13">
        <v>4.2446765461017222E-3</v>
      </c>
    </row>
    <row r="246" spans="1:6" x14ac:dyDescent="0.35">
      <c r="A246" s="6">
        <f t="shared" si="5"/>
        <v>49553</v>
      </c>
      <c r="B246" s="13"/>
      <c r="D246" s="13">
        <v>0.99763489848275855</v>
      </c>
      <c r="E246" s="13">
        <v>2.087545842345051E-3</v>
      </c>
    </row>
    <row r="247" spans="1:6" x14ac:dyDescent="0.35">
      <c r="A247" s="6">
        <f t="shared" si="5"/>
        <v>49583</v>
      </c>
      <c r="B247" s="13"/>
      <c r="D247" s="14">
        <f>_xlfn.XLOOKUP(YEAR(A247), EMob_Zielbereich!A:A, EMob_Zielbereich!D:D)</f>
        <v>1</v>
      </c>
      <c r="E247" s="14">
        <f>_xlfn.XLOOKUP(YEAR(A247), EMob_Zielbereich!A:A, EMob_Zielbereich!F:F)</f>
        <v>0</v>
      </c>
    </row>
    <row r="248" spans="1:6" x14ac:dyDescent="0.35">
      <c r="A248" s="6">
        <f t="shared" si="5"/>
        <v>49614</v>
      </c>
      <c r="B248" s="13"/>
      <c r="D248" s="13" cm="1">
        <f t="array" ref="D248:D258">TREND(_xlfn.VSTACK(D247,D259),_xlfn.VSTACK($A247,$A259),$A248:$A258)</f>
        <v>1</v>
      </c>
      <c r="E248" s="13" cm="1">
        <f t="array" ref="E248:E258">TREND(_xlfn.VSTACK(E247,E259),_xlfn.VSTACK($A247,$A259),$A248:$A258)</f>
        <v>0</v>
      </c>
    </row>
    <row r="249" spans="1:6" x14ac:dyDescent="0.35">
      <c r="A249" s="6">
        <f t="shared" si="5"/>
        <v>49644</v>
      </c>
      <c r="B249" s="13"/>
      <c r="D249" s="13">
        <v>1</v>
      </c>
      <c r="E249" s="13">
        <v>0</v>
      </c>
      <c r="F249">
        <v>100</v>
      </c>
    </row>
    <row r="250" spans="1:6" x14ac:dyDescent="0.35">
      <c r="A250" s="6">
        <f t="shared" si="5"/>
        <v>49675</v>
      </c>
      <c r="D250" s="13">
        <v>1</v>
      </c>
      <c r="E250" s="13">
        <v>0</v>
      </c>
    </row>
    <row r="251" spans="1:6" x14ac:dyDescent="0.35">
      <c r="A251" s="6">
        <f t="shared" si="5"/>
        <v>49706</v>
      </c>
      <c r="D251" s="13">
        <v>1</v>
      </c>
      <c r="E251" s="13">
        <v>0</v>
      </c>
    </row>
    <row r="252" spans="1:6" x14ac:dyDescent="0.35">
      <c r="A252" s="6">
        <f t="shared" si="5"/>
        <v>49735</v>
      </c>
      <c r="D252" s="13">
        <v>1</v>
      </c>
      <c r="E252" s="13">
        <v>0</v>
      </c>
    </row>
    <row r="253" spans="1:6" x14ac:dyDescent="0.35">
      <c r="A253" s="6">
        <f t="shared" si="5"/>
        <v>49766</v>
      </c>
      <c r="D253" s="13">
        <v>1</v>
      </c>
      <c r="E253" s="13">
        <v>0</v>
      </c>
    </row>
    <row r="254" spans="1:6" x14ac:dyDescent="0.35">
      <c r="A254" s="6">
        <f t="shared" si="5"/>
        <v>49796</v>
      </c>
      <c r="D254" s="13">
        <v>1</v>
      </c>
      <c r="E254" s="13">
        <v>0</v>
      </c>
    </row>
    <row r="255" spans="1:6" x14ac:dyDescent="0.35">
      <c r="A255" s="6">
        <f t="shared" si="5"/>
        <v>49827</v>
      </c>
      <c r="D255" s="13">
        <v>1</v>
      </c>
      <c r="E255" s="13">
        <v>0</v>
      </c>
    </row>
    <row r="256" spans="1:6" x14ac:dyDescent="0.35">
      <c r="A256" s="6">
        <f t="shared" si="5"/>
        <v>49857</v>
      </c>
      <c r="D256" s="13">
        <v>1</v>
      </c>
      <c r="E256" s="13">
        <v>0</v>
      </c>
    </row>
    <row r="257" spans="1:5" x14ac:dyDescent="0.35">
      <c r="A257" s="6">
        <f t="shared" si="5"/>
        <v>49888</v>
      </c>
      <c r="D257" s="13">
        <v>1</v>
      </c>
      <c r="E257" s="13">
        <v>0</v>
      </c>
    </row>
    <row r="258" spans="1:5" x14ac:dyDescent="0.35">
      <c r="A258" s="6">
        <f t="shared" si="5"/>
        <v>49919</v>
      </c>
      <c r="D258" s="13">
        <v>1</v>
      </c>
      <c r="E258" s="13">
        <v>0</v>
      </c>
    </row>
    <row r="259" spans="1:5" x14ac:dyDescent="0.35">
      <c r="A259" s="6">
        <f t="shared" si="5"/>
        <v>49949</v>
      </c>
      <c r="D259" s="14">
        <f>_xlfn.XLOOKUP(YEAR(A259), EMob_Zielbereich!A:A, EMob_Zielbereich!D:D)</f>
        <v>1</v>
      </c>
      <c r="E259" s="14">
        <f>_xlfn.XLOOKUP(YEAR(A259), EMob_Zielbereich!A:A, EMob_Zielbereich!F:F)</f>
        <v>0</v>
      </c>
    </row>
    <row r="260" spans="1:5" x14ac:dyDescent="0.35">
      <c r="A260" s="6">
        <f t="shared" si="5"/>
        <v>49980</v>
      </c>
      <c r="D260" s="13" cm="1">
        <f t="array" ref="D260:D270">TREND(_xlfn.VSTACK(D259,D271),_xlfn.VSTACK($A259,$A271),$A260:$A270)</f>
        <v>1</v>
      </c>
      <c r="E260" s="13" cm="1">
        <f t="array" ref="E260:E270">TREND(_xlfn.VSTACK(E259,E271),_xlfn.VSTACK($A259,$A271),$A260:$A270)</f>
        <v>0</v>
      </c>
    </row>
    <row r="261" spans="1:5" x14ac:dyDescent="0.35">
      <c r="A261" s="6">
        <f t="shared" si="5"/>
        <v>50010</v>
      </c>
      <c r="D261" s="13">
        <v>1</v>
      </c>
      <c r="E261" s="13">
        <v>0</v>
      </c>
    </row>
    <row r="262" spans="1:5" x14ac:dyDescent="0.35">
      <c r="A262" s="6">
        <f t="shared" si="5"/>
        <v>50041</v>
      </c>
      <c r="D262" s="13">
        <v>1</v>
      </c>
      <c r="E262" s="13">
        <v>0</v>
      </c>
    </row>
    <row r="263" spans="1:5" x14ac:dyDescent="0.35">
      <c r="A263" s="6">
        <f t="shared" si="5"/>
        <v>50072</v>
      </c>
      <c r="D263" s="13">
        <v>1</v>
      </c>
      <c r="E263" s="13">
        <v>0</v>
      </c>
    </row>
    <row r="264" spans="1:5" x14ac:dyDescent="0.35">
      <c r="A264" s="6">
        <f t="shared" si="5"/>
        <v>50100</v>
      </c>
      <c r="D264" s="13">
        <v>1</v>
      </c>
      <c r="E264" s="13">
        <v>0</v>
      </c>
    </row>
    <row r="265" spans="1:5" x14ac:dyDescent="0.35">
      <c r="A265" s="6">
        <f t="shared" si="5"/>
        <v>50131</v>
      </c>
      <c r="D265" s="13">
        <v>1</v>
      </c>
      <c r="E265" s="13">
        <v>0</v>
      </c>
    </row>
    <row r="266" spans="1:5" x14ac:dyDescent="0.35">
      <c r="A266" s="6">
        <f t="shared" si="5"/>
        <v>50161</v>
      </c>
      <c r="D266" s="13">
        <v>1</v>
      </c>
      <c r="E266" s="13">
        <v>0</v>
      </c>
    </row>
    <row r="267" spans="1:5" x14ac:dyDescent="0.35">
      <c r="A267" s="6">
        <f t="shared" si="5"/>
        <v>50192</v>
      </c>
      <c r="D267" s="13">
        <v>1</v>
      </c>
      <c r="E267" s="13">
        <v>0</v>
      </c>
    </row>
    <row r="268" spans="1:5" x14ac:dyDescent="0.35">
      <c r="A268" s="6">
        <f t="shared" ref="A268:A285" si="6">EDATE(A267,1)</f>
        <v>50222</v>
      </c>
      <c r="D268" s="13">
        <v>1</v>
      </c>
      <c r="E268" s="13">
        <v>0</v>
      </c>
    </row>
    <row r="269" spans="1:5" x14ac:dyDescent="0.35">
      <c r="A269" s="6">
        <f t="shared" si="6"/>
        <v>50253</v>
      </c>
      <c r="D269" s="13">
        <v>1</v>
      </c>
      <c r="E269" s="13">
        <v>0</v>
      </c>
    </row>
    <row r="270" spans="1:5" x14ac:dyDescent="0.35">
      <c r="A270" s="6">
        <f t="shared" si="6"/>
        <v>50284</v>
      </c>
      <c r="D270" s="13">
        <v>1</v>
      </c>
      <c r="E270" s="13">
        <v>0</v>
      </c>
    </row>
    <row r="271" spans="1:5" x14ac:dyDescent="0.35">
      <c r="A271" s="6">
        <f t="shared" si="6"/>
        <v>50314</v>
      </c>
      <c r="D271" s="14">
        <f>_xlfn.XLOOKUP(YEAR(A271), EMob_Zielbereich!A:A, EMob_Zielbereich!D:D)</f>
        <v>1</v>
      </c>
      <c r="E271" s="14">
        <f>_xlfn.XLOOKUP(YEAR(A271), EMob_Zielbereich!A:A, EMob_Zielbereich!F:F)</f>
        <v>0</v>
      </c>
    </row>
    <row r="272" spans="1:5" x14ac:dyDescent="0.35">
      <c r="A272" s="6">
        <f t="shared" si="6"/>
        <v>50345</v>
      </c>
      <c r="D272" s="13" cm="1">
        <f t="array" ref="D272:D282">TREND(_xlfn.VSTACK(D271,D283),_xlfn.VSTACK($A271,$A283),$A272:$A282)</f>
        <v>1</v>
      </c>
      <c r="E272" s="13" cm="1">
        <f t="array" ref="E272:E282">TREND(_xlfn.VSTACK(E271,E283),_xlfn.VSTACK($A271,$A283),$A272:$A282)</f>
        <v>0</v>
      </c>
    </row>
    <row r="273" spans="1:8" x14ac:dyDescent="0.35">
      <c r="A273" s="6">
        <f t="shared" si="6"/>
        <v>50375</v>
      </c>
      <c r="D273" s="13">
        <v>1</v>
      </c>
      <c r="E273" s="13">
        <v>0</v>
      </c>
      <c r="G273" s="13"/>
      <c r="H273" s="13"/>
    </row>
    <row r="274" spans="1:8" x14ac:dyDescent="0.35">
      <c r="A274" s="6">
        <f t="shared" si="6"/>
        <v>50406</v>
      </c>
      <c r="D274" s="13">
        <v>1</v>
      </c>
      <c r="E274" s="13">
        <v>0</v>
      </c>
    </row>
    <row r="275" spans="1:8" x14ac:dyDescent="0.35">
      <c r="A275" s="6">
        <f t="shared" si="6"/>
        <v>50437</v>
      </c>
      <c r="D275" s="13">
        <v>1</v>
      </c>
      <c r="E275" s="13">
        <v>0</v>
      </c>
    </row>
    <row r="276" spans="1:8" x14ac:dyDescent="0.35">
      <c r="A276" s="6">
        <f t="shared" si="6"/>
        <v>50465</v>
      </c>
      <c r="D276" s="13">
        <v>1</v>
      </c>
      <c r="E276" s="13">
        <v>0</v>
      </c>
    </row>
    <row r="277" spans="1:8" x14ac:dyDescent="0.35">
      <c r="A277" s="6">
        <f t="shared" si="6"/>
        <v>50496</v>
      </c>
      <c r="D277" s="13">
        <v>1</v>
      </c>
      <c r="E277" s="13">
        <v>0</v>
      </c>
    </row>
    <row r="278" spans="1:8" x14ac:dyDescent="0.35">
      <c r="A278" s="6">
        <f t="shared" si="6"/>
        <v>50526</v>
      </c>
      <c r="D278" s="13">
        <v>1</v>
      </c>
      <c r="E278" s="13">
        <v>0</v>
      </c>
    </row>
    <row r="279" spans="1:8" x14ac:dyDescent="0.35">
      <c r="A279" s="6">
        <f t="shared" si="6"/>
        <v>50557</v>
      </c>
      <c r="D279" s="13">
        <v>1</v>
      </c>
      <c r="E279" s="13">
        <v>0</v>
      </c>
    </row>
    <row r="280" spans="1:8" x14ac:dyDescent="0.35">
      <c r="A280" s="6">
        <f t="shared" si="6"/>
        <v>50587</v>
      </c>
      <c r="D280" s="13">
        <v>1</v>
      </c>
      <c r="E280" s="13">
        <v>0</v>
      </c>
    </row>
    <row r="281" spans="1:8" x14ac:dyDescent="0.35">
      <c r="A281" s="6">
        <f t="shared" si="6"/>
        <v>50618</v>
      </c>
      <c r="D281" s="13">
        <v>1</v>
      </c>
      <c r="E281" s="13">
        <v>0</v>
      </c>
    </row>
    <row r="282" spans="1:8" x14ac:dyDescent="0.35">
      <c r="A282" s="6">
        <f t="shared" si="6"/>
        <v>50649</v>
      </c>
      <c r="D282" s="13">
        <v>1</v>
      </c>
      <c r="E282" s="13">
        <v>0</v>
      </c>
    </row>
    <row r="283" spans="1:8" x14ac:dyDescent="0.35">
      <c r="A283" s="6">
        <f t="shared" si="6"/>
        <v>50679</v>
      </c>
      <c r="D283" s="14">
        <f>_xlfn.XLOOKUP(YEAR(A283), EMob_Zielbereich!A:A, EMob_Zielbereich!D:D)</f>
        <v>1</v>
      </c>
      <c r="E283" s="14">
        <f>_xlfn.XLOOKUP(YEAR(A283), EMob_Zielbereich!A:A, EMob_Zielbereich!F:F)</f>
        <v>0</v>
      </c>
    </row>
    <row r="284" spans="1:8" x14ac:dyDescent="0.35">
      <c r="A284" s="6">
        <f t="shared" si="6"/>
        <v>50710</v>
      </c>
    </row>
    <row r="285" spans="1:8" x14ac:dyDescent="0.35">
      <c r="A285" s="6">
        <f t="shared" si="6"/>
        <v>50740</v>
      </c>
    </row>
    <row r="286" spans="1:8" x14ac:dyDescent="0.35">
      <c r="A286" s="6"/>
    </row>
  </sheetData>
  <hyperlinks>
    <hyperlink ref="B2" r:id="rId1" xr:uid="{650DAA70-7178-4433-BFA2-27888B89C2CD}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E5E39-5668-4247-88EA-5A077CDA4D0E}">
  <sheetPr>
    <tabColor rgb="FFFFFF00"/>
  </sheetPr>
  <dimension ref="A1:Q263"/>
  <sheetViews>
    <sheetView topLeftCell="A50" zoomScaleNormal="100" workbookViewId="0">
      <selection activeCell="I83" sqref="I83"/>
    </sheetView>
  </sheetViews>
  <sheetFormatPr baseColWidth="10" defaultRowHeight="14.5" x14ac:dyDescent="0.35"/>
  <cols>
    <col min="1" max="1" width="13.08984375" style="6" customWidth="1"/>
    <col min="2" max="2" width="11.1796875" style="4" customWidth="1"/>
    <col min="3" max="3" width="11.08984375" style="4" customWidth="1"/>
    <col min="4" max="4" width="15.26953125" style="4" customWidth="1"/>
    <col min="5" max="5" width="9.26953125" style="4" customWidth="1"/>
    <col min="6" max="6" width="10.90625" style="4"/>
    <col min="11" max="11" width="10.90625" customWidth="1"/>
    <col min="12" max="12" width="11.1796875" customWidth="1"/>
    <col min="13" max="13" width="10.90625" customWidth="1"/>
  </cols>
  <sheetData>
    <row r="1" spans="1:11" x14ac:dyDescent="0.35">
      <c r="A1" s="10" t="s">
        <v>5</v>
      </c>
    </row>
    <row r="2" spans="1:11" x14ac:dyDescent="0.35">
      <c r="A2" s="6" t="s">
        <v>11</v>
      </c>
    </row>
    <row r="3" spans="1:11" x14ac:dyDescent="0.35">
      <c r="A3" s="6" t="s">
        <v>6</v>
      </c>
    </row>
    <row r="4" spans="1:11" x14ac:dyDescent="0.35">
      <c r="A4" s="6" t="s">
        <v>47</v>
      </c>
    </row>
    <row r="5" spans="1:11" x14ac:dyDescent="0.35">
      <c r="A5" s="6" t="s">
        <v>8</v>
      </c>
    </row>
    <row r="7" spans="1:11" x14ac:dyDescent="0.35">
      <c r="K7" t="s">
        <v>62</v>
      </c>
    </row>
    <row r="9" spans="1:11" s="9" customFormat="1" ht="102" x14ac:dyDescent="0.35">
      <c r="A9" s="7" t="s">
        <v>4</v>
      </c>
      <c r="B9" s="8" t="s">
        <v>45</v>
      </c>
      <c r="C9" s="8" t="s">
        <v>2</v>
      </c>
      <c r="D9" s="8" t="s">
        <v>10</v>
      </c>
      <c r="E9" s="8" t="s">
        <v>9</v>
      </c>
      <c r="F9" s="8" t="s">
        <v>64</v>
      </c>
    </row>
    <row r="10" spans="1:11" x14ac:dyDescent="0.35">
      <c r="A10" s="6">
        <v>42370.201597222222</v>
      </c>
      <c r="B10" s="5">
        <v>27.077000000000002</v>
      </c>
    </row>
    <row r="11" spans="1:11" x14ac:dyDescent="0.35">
      <c r="A11" s="6">
        <f>EDATE(A10,1)</f>
        <v>42401</v>
      </c>
      <c r="B11" s="5">
        <v>43.718000000000004</v>
      </c>
    </row>
    <row r="12" spans="1:11" x14ac:dyDescent="0.35">
      <c r="A12" s="6">
        <f t="shared" ref="A12:A75" si="0">EDATE(A11,1)</f>
        <v>42430</v>
      </c>
      <c r="B12" s="5">
        <v>99.665999999999997</v>
      </c>
    </row>
    <row r="13" spans="1:11" x14ac:dyDescent="0.35">
      <c r="A13" s="6">
        <f t="shared" si="0"/>
        <v>42461</v>
      </c>
      <c r="B13" s="5">
        <v>127.254</v>
      </c>
    </row>
    <row r="14" spans="1:11" x14ac:dyDescent="0.35">
      <c r="A14" s="6">
        <f t="shared" si="0"/>
        <v>42491</v>
      </c>
      <c r="B14" s="5">
        <v>163.99199999999999</v>
      </c>
    </row>
    <row r="15" spans="1:11" x14ac:dyDescent="0.35">
      <c r="A15" s="6">
        <f t="shared" si="0"/>
        <v>42522</v>
      </c>
      <c r="B15" s="5">
        <v>147.70500000000001</v>
      </c>
    </row>
    <row r="16" spans="1:11" x14ac:dyDescent="0.35">
      <c r="A16" s="6">
        <f t="shared" si="0"/>
        <v>42552</v>
      </c>
      <c r="B16" s="5">
        <v>189.066</v>
      </c>
    </row>
    <row r="17" spans="1:3" x14ac:dyDescent="0.35">
      <c r="A17" s="6">
        <f t="shared" si="0"/>
        <v>42583</v>
      </c>
      <c r="B17" s="5">
        <v>208.79300000000001</v>
      </c>
    </row>
    <row r="18" spans="1:3" x14ac:dyDescent="0.35">
      <c r="A18" s="6">
        <f t="shared" si="0"/>
        <v>42614</v>
      </c>
      <c r="B18" s="5">
        <v>146.364</v>
      </c>
    </row>
    <row r="19" spans="1:3" x14ac:dyDescent="0.35">
      <c r="A19" s="6">
        <f t="shared" si="0"/>
        <v>42644</v>
      </c>
      <c r="B19" s="5">
        <v>86.424999999999997</v>
      </c>
    </row>
    <row r="20" spans="1:3" x14ac:dyDescent="0.35">
      <c r="A20" s="6">
        <f t="shared" si="0"/>
        <v>42675</v>
      </c>
      <c r="B20" s="5">
        <v>45.231999999999999</v>
      </c>
    </row>
    <row r="21" spans="1:3" x14ac:dyDescent="0.35">
      <c r="A21" s="6">
        <f t="shared" si="0"/>
        <v>42705</v>
      </c>
      <c r="B21" s="5">
        <v>48.106999999999999</v>
      </c>
      <c r="C21" s="4">
        <f>AVERAGE(B10:B21)</f>
        <v>111.11658333333332</v>
      </c>
    </row>
    <row r="22" spans="1:3" x14ac:dyDescent="0.35">
      <c r="A22" s="6">
        <f t="shared" si="0"/>
        <v>42736</v>
      </c>
      <c r="B22" s="5">
        <v>19.038</v>
      </c>
      <c r="C22" s="4">
        <f>AVERAGE(B11:B22)</f>
        <v>110.44666666666666</v>
      </c>
    </row>
    <row r="23" spans="1:3" x14ac:dyDescent="0.35">
      <c r="A23" s="6">
        <f t="shared" si="0"/>
        <v>42767</v>
      </c>
      <c r="B23" s="5">
        <v>74.594999999999999</v>
      </c>
      <c r="C23" s="4">
        <f t="shared" ref="C23:C86" si="1">AVERAGE(B12:B23)</f>
        <v>113.01975</v>
      </c>
    </row>
    <row r="24" spans="1:3" x14ac:dyDescent="0.35">
      <c r="A24" s="6">
        <f t="shared" si="0"/>
        <v>42795</v>
      </c>
      <c r="B24" s="5">
        <v>151.95500000000001</v>
      </c>
      <c r="C24" s="4">
        <f t="shared" si="1"/>
        <v>117.37716666666667</v>
      </c>
    </row>
    <row r="25" spans="1:3" x14ac:dyDescent="0.35">
      <c r="A25" s="6">
        <f t="shared" si="0"/>
        <v>42826</v>
      </c>
      <c r="B25" s="5">
        <v>191.744</v>
      </c>
      <c r="C25" s="4">
        <f t="shared" si="1"/>
        <v>122.75133333333332</v>
      </c>
    </row>
    <row r="26" spans="1:3" x14ac:dyDescent="0.35">
      <c r="A26" s="6">
        <f t="shared" si="0"/>
        <v>42856</v>
      </c>
      <c r="B26" s="5">
        <v>229.565</v>
      </c>
      <c r="C26" s="4">
        <f t="shared" si="1"/>
        <v>128.21574999999999</v>
      </c>
    </row>
    <row r="27" spans="1:3" x14ac:dyDescent="0.35">
      <c r="A27" s="6">
        <f t="shared" si="0"/>
        <v>42887</v>
      </c>
      <c r="B27" s="5">
        <v>248.16</v>
      </c>
      <c r="C27" s="4">
        <f t="shared" si="1"/>
        <v>136.58700000000002</v>
      </c>
    </row>
    <row r="28" spans="1:3" x14ac:dyDescent="0.35">
      <c r="A28" s="6">
        <f t="shared" si="0"/>
        <v>42917</v>
      </c>
      <c r="B28" s="5">
        <v>229.75</v>
      </c>
      <c r="C28" s="4">
        <f t="shared" si="1"/>
        <v>139.97733333333335</v>
      </c>
    </row>
    <row r="29" spans="1:3" x14ac:dyDescent="0.35">
      <c r="A29" s="6">
        <f t="shared" si="0"/>
        <v>42948</v>
      </c>
      <c r="B29" s="5">
        <v>204.40799999999999</v>
      </c>
      <c r="C29" s="4">
        <f t="shared" si="1"/>
        <v>139.61191666666667</v>
      </c>
    </row>
    <row r="30" spans="1:3" x14ac:dyDescent="0.35">
      <c r="A30" s="6">
        <f t="shared" si="0"/>
        <v>42979</v>
      </c>
      <c r="B30" s="5">
        <v>145.767</v>
      </c>
      <c r="C30" s="4">
        <f t="shared" si="1"/>
        <v>139.56216666666668</v>
      </c>
    </row>
    <row r="31" spans="1:3" x14ac:dyDescent="0.35">
      <c r="A31" s="6">
        <f t="shared" si="0"/>
        <v>43009</v>
      </c>
      <c r="B31" s="5">
        <v>117.655</v>
      </c>
      <c r="C31" s="4">
        <f t="shared" si="1"/>
        <v>142.16466666666668</v>
      </c>
    </row>
    <row r="32" spans="1:3" x14ac:dyDescent="0.35">
      <c r="A32" s="6">
        <f t="shared" si="0"/>
        <v>43040</v>
      </c>
      <c r="B32" s="5">
        <v>47.951000000000001</v>
      </c>
      <c r="C32" s="4">
        <f t="shared" si="1"/>
        <v>142.39125000000001</v>
      </c>
    </row>
    <row r="33" spans="1:3" x14ac:dyDescent="0.35">
      <c r="A33" s="6">
        <f t="shared" si="0"/>
        <v>43070</v>
      </c>
      <c r="B33" s="5">
        <v>22.411999999999999</v>
      </c>
      <c r="C33" s="4">
        <f t="shared" si="1"/>
        <v>140.24999999999997</v>
      </c>
    </row>
    <row r="34" spans="1:3" x14ac:dyDescent="0.35">
      <c r="A34" s="6">
        <f t="shared" si="0"/>
        <v>43101</v>
      </c>
      <c r="B34" s="5">
        <v>53.268999999999998</v>
      </c>
      <c r="C34" s="4">
        <f t="shared" si="1"/>
        <v>143.10258333333331</v>
      </c>
    </row>
    <row r="35" spans="1:3" x14ac:dyDescent="0.35">
      <c r="A35" s="6">
        <f t="shared" si="0"/>
        <v>43132</v>
      </c>
      <c r="B35" s="5">
        <v>37.311999999999998</v>
      </c>
      <c r="C35" s="4">
        <f t="shared" si="1"/>
        <v>139.99566666666666</v>
      </c>
    </row>
    <row r="36" spans="1:3" x14ac:dyDescent="0.35">
      <c r="A36" s="6">
        <f t="shared" si="0"/>
        <v>43160</v>
      </c>
      <c r="B36" s="5">
        <v>123.39700000000001</v>
      </c>
      <c r="C36" s="4">
        <f t="shared" si="1"/>
        <v>137.61583333333331</v>
      </c>
    </row>
    <row r="37" spans="1:3" x14ac:dyDescent="0.35">
      <c r="A37" s="6">
        <f t="shared" si="0"/>
        <v>43191</v>
      </c>
      <c r="B37" s="5">
        <v>267.75900000000001</v>
      </c>
      <c r="C37" s="4">
        <f t="shared" si="1"/>
        <v>143.95041666666665</v>
      </c>
    </row>
    <row r="38" spans="1:3" x14ac:dyDescent="0.35">
      <c r="A38" s="6">
        <f t="shared" si="0"/>
        <v>43221</v>
      </c>
      <c r="B38" s="5">
        <v>263.56200000000001</v>
      </c>
      <c r="C38" s="4">
        <f t="shared" si="1"/>
        <v>146.7835</v>
      </c>
    </row>
    <row r="39" spans="1:3" x14ac:dyDescent="0.35">
      <c r="A39" s="6">
        <f t="shared" si="0"/>
        <v>43252</v>
      </c>
      <c r="B39" s="5">
        <v>246.946</v>
      </c>
      <c r="C39" s="4">
        <f t="shared" si="1"/>
        <v>146.68233333333333</v>
      </c>
    </row>
    <row r="40" spans="1:3" x14ac:dyDescent="0.35">
      <c r="A40" s="6">
        <f t="shared" si="0"/>
        <v>43282</v>
      </c>
      <c r="B40" s="5">
        <v>288.83999999999997</v>
      </c>
      <c r="C40" s="4">
        <f t="shared" si="1"/>
        <v>151.60650000000001</v>
      </c>
    </row>
    <row r="41" spans="1:3" x14ac:dyDescent="0.35">
      <c r="A41" s="6">
        <f t="shared" si="0"/>
        <v>43313</v>
      </c>
      <c r="B41" s="5">
        <v>232.262</v>
      </c>
      <c r="C41" s="4">
        <f t="shared" si="1"/>
        <v>153.92766666666665</v>
      </c>
    </row>
    <row r="42" spans="1:3" x14ac:dyDescent="0.35">
      <c r="A42" s="6">
        <f t="shared" si="0"/>
        <v>43344</v>
      </c>
      <c r="B42" s="5">
        <v>221.791</v>
      </c>
      <c r="C42" s="4">
        <f t="shared" si="1"/>
        <v>160.26299999999998</v>
      </c>
    </row>
    <row r="43" spans="1:3" x14ac:dyDescent="0.35">
      <c r="A43" s="6">
        <f t="shared" si="0"/>
        <v>43374</v>
      </c>
      <c r="B43" s="5">
        <v>125.21</v>
      </c>
      <c r="C43" s="4">
        <f t="shared" si="1"/>
        <v>160.89258333333331</v>
      </c>
    </row>
    <row r="44" spans="1:3" x14ac:dyDescent="0.35">
      <c r="A44" s="6">
        <f t="shared" si="0"/>
        <v>43405</v>
      </c>
      <c r="B44" s="5">
        <v>51.216000000000001</v>
      </c>
      <c r="C44" s="4">
        <f t="shared" si="1"/>
        <v>161.16466666666665</v>
      </c>
    </row>
    <row r="45" spans="1:3" x14ac:dyDescent="0.35">
      <c r="A45" s="6">
        <f t="shared" si="0"/>
        <v>43435</v>
      </c>
      <c r="B45" s="5">
        <v>33.536999999999999</v>
      </c>
      <c r="C45" s="4">
        <f t="shared" si="1"/>
        <v>162.09174999999999</v>
      </c>
    </row>
    <row r="46" spans="1:3" x14ac:dyDescent="0.35">
      <c r="A46" s="6">
        <f t="shared" si="0"/>
        <v>43466</v>
      </c>
      <c r="B46" s="5">
        <v>50.145000000000003</v>
      </c>
      <c r="C46" s="4">
        <f t="shared" si="1"/>
        <v>161.83141666666666</v>
      </c>
    </row>
    <row r="47" spans="1:3" x14ac:dyDescent="0.35">
      <c r="A47" s="6">
        <f t="shared" si="0"/>
        <v>43497</v>
      </c>
      <c r="B47" s="5">
        <v>126.967</v>
      </c>
      <c r="C47" s="4">
        <f t="shared" si="1"/>
        <v>169.30266666666668</v>
      </c>
    </row>
    <row r="48" spans="1:3" x14ac:dyDescent="0.35">
      <c r="A48" s="6">
        <f t="shared" si="0"/>
        <v>43525</v>
      </c>
      <c r="B48" s="5">
        <v>209.029</v>
      </c>
      <c r="C48" s="4">
        <f t="shared" si="1"/>
        <v>176.43866666666668</v>
      </c>
    </row>
    <row r="49" spans="1:17" x14ac:dyDescent="0.35">
      <c r="A49" s="6">
        <f t="shared" si="0"/>
        <v>43556</v>
      </c>
      <c r="B49" s="5">
        <v>226.04400000000001</v>
      </c>
      <c r="C49" s="4">
        <f t="shared" si="1"/>
        <v>172.96241666666666</v>
      </c>
    </row>
    <row r="50" spans="1:17" x14ac:dyDescent="0.35">
      <c r="A50" s="6">
        <f t="shared" si="0"/>
        <v>43586</v>
      </c>
      <c r="B50" s="5">
        <v>266.60899999999998</v>
      </c>
      <c r="C50" s="4">
        <f t="shared" si="1"/>
        <v>173.21633333333332</v>
      </c>
    </row>
    <row r="51" spans="1:17" x14ac:dyDescent="0.35">
      <c r="A51" s="6">
        <f t="shared" si="0"/>
        <v>43617</v>
      </c>
      <c r="B51" s="5">
        <v>315.846</v>
      </c>
      <c r="C51" s="4">
        <f t="shared" si="1"/>
        <v>178.958</v>
      </c>
    </row>
    <row r="52" spans="1:17" x14ac:dyDescent="0.35">
      <c r="A52" s="6">
        <f t="shared" si="0"/>
        <v>43647</v>
      </c>
      <c r="B52" s="5">
        <v>314.08300000000003</v>
      </c>
      <c r="C52" s="4">
        <f t="shared" si="1"/>
        <v>181.06158333333335</v>
      </c>
    </row>
    <row r="53" spans="1:17" x14ac:dyDescent="0.35">
      <c r="A53" s="6">
        <f t="shared" si="0"/>
        <v>43678</v>
      </c>
      <c r="B53" s="5">
        <v>263.536</v>
      </c>
      <c r="C53" s="4">
        <f t="shared" si="1"/>
        <v>183.66774999999998</v>
      </c>
    </row>
    <row r="54" spans="1:17" x14ac:dyDescent="0.35">
      <c r="A54" s="6">
        <f t="shared" si="0"/>
        <v>43709</v>
      </c>
      <c r="B54" s="5">
        <v>198.852</v>
      </c>
      <c r="C54" s="4">
        <f t="shared" si="1"/>
        <v>181.75616666666667</v>
      </c>
    </row>
    <row r="55" spans="1:17" x14ac:dyDescent="0.35">
      <c r="A55" s="6">
        <f t="shared" si="0"/>
        <v>43739</v>
      </c>
      <c r="B55" s="5">
        <v>121.613</v>
      </c>
      <c r="C55" s="4">
        <f t="shared" si="1"/>
        <v>181.45641666666666</v>
      </c>
    </row>
    <row r="56" spans="1:17" x14ac:dyDescent="0.35">
      <c r="A56" s="6">
        <f t="shared" si="0"/>
        <v>43770</v>
      </c>
      <c r="B56" s="5">
        <v>60.226999999999997</v>
      </c>
      <c r="C56" s="4">
        <f t="shared" si="1"/>
        <v>182.20733333333331</v>
      </c>
    </row>
    <row r="57" spans="1:17" x14ac:dyDescent="0.35">
      <c r="A57" s="6">
        <f t="shared" si="0"/>
        <v>43800</v>
      </c>
      <c r="B57" s="5">
        <v>24.719000000000001</v>
      </c>
      <c r="C57" s="4">
        <f t="shared" si="1"/>
        <v>181.4725</v>
      </c>
    </row>
    <row r="58" spans="1:17" x14ac:dyDescent="0.35">
      <c r="A58" s="6">
        <f t="shared" si="0"/>
        <v>43831</v>
      </c>
      <c r="B58" s="5">
        <v>85.001000000000005</v>
      </c>
      <c r="C58" s="4">
        <f t="shared" si="1"/>
        <v>184.37716666666668</v>
      </c>
      <c r="I58" s="1" t="s">
        <v>40</v>
      </c>
      <c r="Q58" t="s">
        <v>35</v>
      </c>
    </row>
    <row r="59" spans="1:17" x14ac:dyDescent="0.35">
      <c r="A59" s="6">
        <f t="shared" si="0"/>
        <v>43862</v>
      </c>
      <c r="B59" s="5">
        <v>119</v>
      </c>
      <c r="C59" s="4">
        <f t="shared" si="1"/>
        <v>183.71325000000004</v>
      </c>
      <c r="I59" t="s">
        <v>41</v>
      </c>
      <c r="L59" s="4">
        <f>SUM(B58:B69)</f>
        <v>2692.002</v>
      </c>
      <c r="M59" t="s">
        <v>35</v>
      </c>
      <c r="P59" s="4">
        <f>SUM(B58:B69)</f>
        <v>2692.002</v>
      </c>
    </row>
    <row r="60" spans="1:17" x14ac:dyDescent="0.35">
      <c r="A60" s="6">
        <f t="shared" si="0"/>
        <v>43891</v>
      </c>
      <c r="B60" s="5">
        <v>227</v>
      </c>
      <c r="C60" s="4">
        <f t="shared" si="1"/>
        <v>185.2108333333334</v>
      </c>
      <c r="I60" t="s">
        <v>36</v>
      </c>
      <c r="L60" s="4">
        <f>SUM(C58:C69)</f>
        <v>2463.8002500000002</v>
      </c>
      <c r="M60" s="4">
        <f>L59-L$60</f>
        <v>228.20174999999972</v>
      </c>
      <c r="P60" s="4">
        <f>SUM(C58:C69)</f>
        <v>2463.8002500000002</v>
      </c>
      <c r="Q60" s="4">
        <f>P60-P59</f>
        <v>-228.20174999999972</v>
      </c>
    </row>
    <row r="61" spans="1:17" x14ac:dyDescent="0.35">
      <c r="A61" s="6">
        <f t="shared" si="0"/>
        <v>43922</v>
      </c>
      <c r="B61" s="5">
        <v>336</v>
      </c>
      <c r="C61" s="4">
        <f t="shared" si="1"/>
        <v>194.37383333333335</v>
      </c>
      <c r="I61" t="s">
        <v>37</v>
      </c>
      <c r="L61" s="4">
        <f>SUM(C61:C72)</f>
        <v>2573.5825833333329</v>
      </c>
      <c r="M61" s="4">
        <f>L60-L$60</f>
        <v>0</v>
      </c>
      <c r="P61" s="4">
        <f>SUM(B61:B72)</f>
        <v>2672.0010000000002</v>
      </c>
      <c r="Q61" s="4">
        <f t="shared" ref="Q61:Q64" si="2">P61-P60</f>
        <v>208.20074999999997</v>
      </c>
    </row>
    <row r="62" spans="1:17" x14ac:dyDescent="0.35">
      <c r="A62" s="6">
        <f t="shared" si="0"/>
        <v>43952</v>
      </c>
      <c r="B62" s="5">
        <v>361</v>
      </c>
      <c r="C62" s="4">
        <f t="shared" si="1"/>
        <v>202.23975000000004</v>
      </c>
      <c r="I62" t="s">
        <v>38</v>
      </c>
      <c r="L62" s="4">
        <f>SUM(C61:C72)</f>
        <v>2573.5825833333329</v>
      </c>
      <c r="M62" s="4">
        <f>L61-L$60</f>
        <v>109.78233333333264</v>
      </c>
      <c r="P62" s="4">
        <f>SUM(B62:B73)</f>
        <v>2699.0010000000002</v>
      </c>
      <c r="Q62" s="4">
        <f t="shared" si="2"/>
        <v>27</v>
      </c>
    </row>
    <row r="63" spans="1:17" x14ac:dyDescent="0.35">
      <c r="A63" s="6">
        <f t="shared" si="0"/>
        <v>43983</v>
      </c>
      <c r="B63" s="5">
        <v>327</v>
      </c>
      <c r="C63" s="4">
        <f t="shared" si="1"/>
        <v>203.16925000000001</v>
      </c>
      <c r="I63" t="s">
        <v>39</v>
      </c>
      <c r="L63" s="4">
        <f>SUM(C62:C73)</f>
        <v>2604.1254999999996</v>
      </c>
      <c r="M63" s="4">
        <f>L62-L$60</f>
        <v>109.78233333333264</v>
      </c>
      <c r="P63" s="4">
        <f>SUM(B55:B65)</f>
        <v>2369.5609999999997</v>
      </c>
      <c r="Q63" s="4">
        <f t="shared" si="2"/>
        <v>-329.44000000000051</v>
      </c>
    </row>
    <row r="64" spans="1:17" x14ac:dyDescent="0.35">
      <c r="A64" s="6">
        <f t="shared" si="0"/>
        <v>44013</v>
      </c>
      <c r="B64" s="5">
        <v>393.00099999999998</v>
      </c>
      <c r="C64" s="4">
        <f t="shared" si="1"/>
        <v>209.74574999999996</v>
      </c>
      <c r="I64" t="s">
        <v>46</v>
      </c>
      <c r="P64" s="4">
        <f>SUM(B63:B74)</f>
        <v>2711.0010000000002</v>
      </c>
      <c r="Q64" s="4">
        <f t="shared" si="2"/>
        <v>341.44000000000051</v>
      </c>
    </row>
    <row r="65" spans="1:13" x14ac:dyDescent="0.35">
      <c r="A65" s="6">
        <f t="shared" si="0"/>
        <v>44044</v>
      </c>
      <c r="B65" s="5">
        <v>315</v>
      </c>
      <c r="C65" s="4">
        <f t="shared" si="1"/>
        <v>214.03441666666666</v>
      </c>
    </row>
    <row r="66" spans="1:13" x14ac:dyDescent="0.35">
      <c r="A66" s="6">
        <f t="shared" si="0"/>
        <v>44075</v>
      </c>
      <c r="B66" s="5">
        <v>256</v>
      </c>
      <c r="C66" s="4">
        <f t="shared" si="1"/>
        <v>218.79674999999997</v>
      </c>
    </row>
    <row r="67" spans="1:13" x14ac:dyDescent="0.35">
      <c r="A67" s="6">
        <f t="shared" si="0"/>
        <v>44105</v>
      </c>
      <c r="B67" s="5">
        <v>144</v>
      </c>
      <c r="C67" s="4">
        <f t="shared" si="1"/>
        <v>220.66233333333335</v>
      </c>
    </row>
    <row r="68" spans="1:13" x14ac:dyDescent="0.35">
      <c r="A68" s="6">
        <f t="shared" si="0"/>
        <v>44136</v>
      </c>
      <c r="B68" s="5">
        <v>90</v>
      </c>
      <c r="C68" s="4">
        <f t="shared" si="1"/>
        <v>223.14341666666667</v>
      </c>
    </row>
    <row r="69" spans="1:13" x14ac:dyDescent="0.35">
      <c r="A69" s="6">
        <f t="shared" si="0"/>
        <v>44166</v>
      </c>
      <c r="B69" s="5">
        <v>39</v>
      </c>
      <c r="C69" s="4">
        <f t="shared" si="1"/>
        <v>224.33349999999999</v>
      </c>
      <c r="L69" s="2"/>
      <c r="M69" s="2"/>
    </row>
    <row r="70" spans="1:13" x14ac:dyDescent="0.35">
      <c r="A70" s="6">
        <f t="shared" si="0"/>
        <v>44197</v>
      </c>
      <c r="B70" s="5">
        <v>36</v>
      </c>
      <c r="C70" s="4">
        <f t="shared" si="1"/>
        <v>220.25008333333335</v>
      </c>
      <c r="G70" t="s">
        <v>3</v>
      </c>
      <c r="L70" s="2"/>
      <c r="M70" s="2"/>
    </row>
    <row r="71" spans="1:13" x14ac:dyDescent="0.35">
      <c r="A71" s="6">
        <f t="shared" si="0"/>
        <v>44228</v>
      </c>
      <c r="B71" s="5">
        <v>118</v>
      </c>
      <c r="C71" s="4">
        <f t="shared" si="1"/>
        <v>220.16675000000001</v>
      </c>
      <c r="L71" s="2"/>
      <c r="M71" s="2"/>
    </row>
    <row r="72" spans="1:13" x14ac:dyDescent="0.35">
      <c r="A72" s="6">
        <f t="shared" si="0"/>
        <v>44256</v>
      </c>
      <c r="B72" s="5">
        <v>257</v>
      </c>
      <c r="C72" s="4">
        <f t="shared" si="1"/>
        <v>222.66675000000001</v>
      </c>
      <c r="L72" s="2"/>
      <c r="M72" s="2"/>
    </row>
    <row r="73" spans="1:13" x14ac:dyDescent="0.35">
      <c r="A73" s="6">
        <f t="shared" si="0"/>
        <v>44287</v>
      </c>
      <c r="B73" s="5">
        <v>363</v>
      </c>
      <c r="C73" s="4">
        <f t="shared" si="1"/>
        <v>224.91675000000001</v>
      </c>
      <c r="L73" s="2"/>
      <c r="M73" s="2"/>
    </row>
    <row r="74" spans="1:13" x14ac:dyDescent="0.35">
      <c r="A74" s="6">
        <f t="shared" si="0"/>
        <v>44317</v>
      </c>
      <c r="B74" s="5">
        <v>373</v>
      </c>
      <c r="C74" s="4">
        <f t="shared" si="1"/>
        <v>225.91675000000001</v>
      </c>
      <c r="L74" s="2"/>
      <c r="M74" s="2"/>
    </row>
    <row r="75" spans="1:13" x14ac:dyDescent="0.35">
      <c r="A75" s="6">
        <f t="shared" si="0"/>
        <v>44348</v>
      </c>
      <c r="B75" s="5">
        <v>430</v>
      </c>
      <c r="C75" s="4">
        <f t="shared" si="1"/>
        <v>234.50008333333335</v>
      </c>
      <c r="L75" s="2"/>
      <c r="M75" s="2"/>
    </row>
    <row r="76" spans="1:13" x14ac:dyDescent="0.35">
      <c r="A76" s="6">
        <f t="shared" ref="A76:A139" si="3">EDATE(A75,1)</f>
        <v>44378</v>
      </c>
      <c r="B76" s="5">
        <v>374.00099999999998</v>
      </c>
      <c r="C76" s="4">
        <f t="shared" si="1"/>
        <v>232.91675000000001</v>
      </c>
      <c r="L76" s="2"/>
      <c r="M76" s="2"/>
    </row>
    <row r="77" spans="1:13" x14ac:dyDescent="0.35">
      <c r="A77" s="6">
        <f t="shared" si="3"/>
        <v>44409</v>
      </c>
      <c r="B77" s="5">
        <v>357</v>
      </c>
      <c r="C77" s="4">
        <f t="shared" si="1"/>
        <v>236.41675000000001</v>
      </c>
      <c r="L77" s="2"/>
      <c r="M77" s="2"/>
    </row>
    <row r="78" spans="1:13" x14ac:dyDescent="0.35">
      <c r="A78" s="6">
        <f t="shared" si="3"/>
        <v>44440</v>
      </c>
      <c r="B78" s="5">
        <v>311</v>
      </c>
      <c r="C78" s="4">
        <f t="shared" si="1"/>
        <v>241.00008333333335</v>
      </c>
      <c r="L78" s="2"/>
      <c r="M78" s="2"/>
    </row>
    <row r="79" spans="1:13" x14ac:dyDescent="0.35">
      <c r="A79" s="6">
        <f t="shared" si="3"/>
        <v>44470</v>
      </c>
      <c r="B79" s="5">
        <v>216</v>
      </c>
      <c r="C79" s="4">
        <f t="shared" si="1"/>
        <v>247.00008333333335</v>
      </c>
      <c r="D79" s="5">
        <f>_xlfn.XLOOKUP(YEAR(A79), PV_Zielbereich!A:A, PV_Zielbereich!D:D)/12*1000</f>
        <v>291.66666666666669</v>
      </c>
      <c r="E79" s="5">
        <f>_xlfn.XLOOKUP(YEAR(A79), PV_Zielbereich!A:A, PV_Zielbereich!F:F)/12*1000</f>
        <v>77.916666666662124</v>
      </c>
      <c r="L79" s="2"/>
      <c r="M79" s="2"/>
    </row>
    <row r="80" spans="1:13" x14ac:dyDescent="0.35">
      <c r="A80" s="6">
        <f t="shared" si="3"/>
        <v>44501</v>
      </c>
      <c r="B80" s="5">
        <v>82</v>
      </c>
      <c r="C80" s="4">
        <f t="shared" si="1"/>
        <v>246.33341666666669</v>
      </c>
      <c r="D80" s="4" cm="1">
        <f t="array" ref="D80:D90">TREND(_xlfn.VSTACK(D79,D91),_xlfn.VSTACK(A79,A91),A80:A90)</f>
        <v>298.95662100456684</v>
      </c>
      <c r="E80" s="4" cm="1">
        <f t="array" ref="E80:E90">TREND(_xlfn.VSTACK(E79,E91),_xlfn.VSTACK($A79,$A91),$A80:$A90)</f>
        <v>81.844748858443381</v>
      </c>
      <c r="L80" s="2"/>
      <c r="M80" s="2"/>
    </row>
    <row r="81" spans="1:13" x14ac:dyDescent="0.35">
      <c r="A81" s="6">
        <f t="shared" si="3"/>
        <v>44531</v>
      </c>
      <c r="B81" s="5">
        <v>47</v>
      </c>
      <c r="C81" s="4">
        <f t="shared" si="1"/>
        <v>247.00008333333335</v>
      </c>
      <c r="D81" s="4">
        <v>306.01141552511581</v>
      </c>
      <c r="E81" s="4">
        <v>85.646118721457242</v>
      </c>
      <c r="L81" s="2"/>
      <c r="M81" s="2"/>
    </row>
    <row r="82" spans="1:13" x14ac:dyDescent="0.35">
      <c r="A82" s="6">
        <f t="shared" si="3"/>
        <v>44562</v>
      </c>
      <c r="B82" s="5">
        <v>102</v>
      </c>
      <c r="C82" s="4">
        <f t="shared" si="1"/>
        <v>252.50008333333335</v>
      </c>
      <c r="D82" s="4">
        <v>313.30136986301477</v>
      </c>
      <c r="E82" s="4">
        <v>89.574200913238201</v>
      </c>
      <c r="L82" s="2"/>
      <c r="M82" s="2"/>
    </row>
    <row r="83" spans="1:13" x14ac:dyDescent="0.35">
      <c r="A83" s="6">
        <f t="shared" si="3"/>
        <v>44593</v>
      </c>
      <c r="B83" s="5">
        <v>186</v>
      </c>
      <c r="C83" s="4">
        <f t="shared" si="1"/>
        <v>258.16675000000004</v>
      </c>
      <c r="D83" s="4">
        <v>320.59132420091373</v>
      </c>
      <c r="E83" s="4">
        <v>93.50228310501916</v>
      </c>
      <c r="L83" s="2"/>
      <c r="M83" s="2"/>
    </row>
    <row r="84" spans="1:13" x14ac:dyDescent="0.35">
      <c r="A84" s="6">
        <f t="shared" si="3"/>
        <v>44621</v>
      </c>
      <c r="B84" s="5">
        <v>361</v>
      </c>
      <c r="C84" s="4">
        <f t="shared" si="1"/>
        <v>266.83341666666666</v>
      </c>
      <c r="D84" s="4">
        <v>327.17579908675907</v>
      </c>
      <c r="E84" s="4">
        <v>97.050228310498824</v>
      </c>
      <c r="L84" s="2"/>
      <c r="M84" s="2"/>
    </row>
    <row r="85" spans="1:13" x14ac:dyDescent="0.35">
      <c r="A85" s="6">
        <f t="shared" si="3"/>
        <v>44652</v>
      </c>
      <c r="B85" s="5">
        <v>409</v>
      </c>
      <c r="C85" s="4">
        <f t="shared" si="1"/>
        <v>270.66675000000004</v>
      </c>
      <c r="D85" s="4">
        <v>334.46575342465803</v>
      </c>
      <c r="E85" s="4">
        <v>100.97831050227978</v>
      </c>
      <c r="L85" s="2"/>
    </row>
    <row r="86" spans="1:13" x14ac:dyDescent="0.35">
      <c r="A86" s="6">
        <f t="shared" si="3"/>
        <v>44682</v>
      </c>
      <c r="B86" s="5">
        <v>523</v>
      </c>
      <c r="C86" s="4">
        <f t="shared" si="1"/>
        <v>283.16675000000004</v>
      </c>
      <c r="D86" s="4">
        <v>341.520547945207</v>
      </c>
      <c r="E86" s="4">
        <v>104.77968036529364</v>
      </c>
    </row>
    <row r="87" spans="1:13" x14ac:dyDescent="0.35">
      <c r="A87" s="6">
        <f t="shared" si="3"/>
        <v>44713</v>
      </c>
      <c r="B87" s="5">
        <v>536</v>
      </c>
      <c r="C87" s="4">
        <f t="shared" ref="C87:C129" si="4">AVERAGE(B76:B87)</f>
        <v>292.00008333333335</v>
      </c>
      <c r="D87" s="4">
        <v>348.81050228310596</v>
      </c>
      <c r="E87" s="4">
        <v>108.70776255707551</v>
      </c>
    </row>
    <row r="88" spans="1:13" x14ac:dyDescent="0.35">
      <c r="A88" s="6">
        <f t="shared" si="3"/>
        <v>44743</v>
      </c>
      <c r="B88" s="5">
        <v>621</v>
      </c>
      <c r="C88" s="4">
        <f t="shared" si="4"/>
        <v>312.58333333333331</v>
      </c>
      <c r="D88" s="4">
        <v>355.86529680365311</v>
      </c>
      <c r="E88" s="4">
        <v>112.50913242008937</v>
      </c>
    </row>
    <row r="89" spans="1:13" x14ac:dyDescent="0.35">
      <c r="A89" s="6">
        <f t="shared" si="3"/>
        <v>44774</v>
      </c>
      <c r="B89" s="5">
        <v>527</v>
      </c>
      <c r="C89" s="4">
        <f t="shared" si="4"/>
        <v>326.75</v>
      </c>
      <c r="D89" s="4">
        <v>363.15525114155389</v>
      </c>
      <c r="E89" s="4">
        <v>116.43721461187033</v>
      </c>
    </row>
    <row r="90" spans="1:13" x14ac:dyDescent="0.35">
      <c r="A90" s="6">
        <f t="shared" si="3"/>
        <v>44805</v>
      </c>
      <c r="B90" s="5">
        <v>356</v>
      </c>
      <c r="C90" s="4">
        <f t="shared" si="4"/>
        <v>330.5</v>
      </c>
      <c r="D90" s="4">
        <v>370.44520547945285</v>
      </c>
      <c r="E90" s="4">
        <v>120.36529680365129</v>
      </c>
    </row>
    <row r="91" spans="1:13" x14ac:dyDescent="0.35">
      <c r="A91" s="6">
        <f t="shared" si="3"/>
        <v>44835</v>
      </c>
      <c r="B91" s="5">
        <v>252</v>
      </c>
      <c r="C91" s="4">
        <f t="shared" si="4"/>
        <v>333.5</v>
      </c>
      <c r="D91" s="5">
        <f>_xlfn.XLOOKUP(YEAR(A91), PV_Zielbereich!A:A, PV_Zielbereich!D:D)/12*1000</f>
        <v>377.5</v>
      </c>
      <c r="E91" s="5">
        <f>_xlfn.XLOOKUP(YEAR(A91), PV_Zielbereich!A:A, PV_Zielbereich!F:F)/12*1000</f>
        <v>124.16666666666514</v>
      </c>
    </row>
    <row r="92" spans="1:13" x14ac:dyDescent="0.35">
      <c r="A92" s="6">
        <f t="shared" si="3"/>
        <v>44866</v>
      </c>
      <c r="B92" s="5">
        <v>134</v>
      </c>
      <c r="C92" s="4">
        <f t="shared" si="4"/>
        <v>337.83333333333331</v>
      </c>
      <c r="D92" s="4" cm="1">
        <f t="array" ref="D92:D102">TREND(_xlfn.VSTACK(D91,D103),_xlfn.VSTACK($A91,$A103),$A92:$A102)</f>
        <v>385.00228310502098</v>
      </c>
      <c r="E92" s="4" cm="1">
        <f t="array" ref="E92:E102">TREND(_xlfn.VSTACK(E91,E103),_xlfn.VSTACK($A91,$A103),$A92:$A102)</f>
        <v>127.88242009132318</v>
      </c>
    </row>
    <row r="93" spans="1:13" x14ac:dyDescent="0.35">
      <c r="A93" s="6">
        <f t="shared" si="3"/>
        <v>44896</v>
      </c>
      <c r="B93" s="5">
        <v>60</v>
      </c>
      <c r="C93" s="4">
        <f t="shared" si="4"/>
        <v>338.91666666666669</v>
      </c>
      <c r="D93" s="4">
        <v>392.26255707762357</v>
      </c>
      <c r="E93" s="4">
        <v>131.47831050228251</v>
      </c>
    </row>
    <row r="94" spans="1:13" x14ac:dyDescent="0.35">
      <c r="A94" s="6">
        <f t="shared" si="3"/>
        <v>44927</v>
      </c>
      <c r="B94" s="5">
        <v>76</v>
      </c>
      <c r="C94" s="4">
        <f t="shared" si="4"/>
        <v>336.75</v>
      </c>
      <c r="D94" s="4">
        <v>399.76484018264637</v>
      </c>
      <c r="E94" s="4">
        <v>135.19406392693963</v>
      </c>
    </row>
    <row r="95" spans="1:13" x14ac:dyDescent="0.35">
      <c r="A95" s="6">
        <f t="shared" si="3"/>
        <v>44958</v>
      </c>
      <c r="B95" s="5">
        <v>231</v>
      </c>
      <c r="C95" s="4">
        <f t="shared" si="4"/>
        <v>340.5</v>
      </c>
      <c r="D95" s="4">
        <v>407.26712328766916</v>
      </c>
      <c r="E95" s="4">
        <v>138.90981735159767</v>
      </c>
    </row>
    <row r="96" spans="1:13" x14ac:dyDescent="0.35">
      <c r="A96" s="6">
        <f t="shared" si="3"/>
        <v>44986</v>
      </c>
      <c r="B96" s="5">
        <v>343</v>
      </c>
      <c r="C96" s="4">
        <f t="shared" si="4"/>
        <v>339</v>
      </c>
      <c r="D96" s="4">
        <v>414.04337899543316</v>
      </c>
      <c r="E96" s="4">
        <v>142.26598173515958</v>
      </c>
    </row>
    <row r="97" spans="1:7" x14ac:dyDescent="0.35">
      <c r="A97" s="6">
        <f t="shared" si="3"/>
        <v>45017</v>
      </c>
      <c r="B97" s="5">
        <v>460.00099999999998</v>
      </c>
      <c r="C97" s="4">
        <f t="shared" si="4"/>
        <v>343.25008333333335</v>
      </c>
      <c r="D97" s="4">
        <v>421.54566210045596</v>
      </c>
      <c r="E97" s="4">
        <v>145.98173515981762</v>
      </c>
    </row>
    <row r="98" spans="1:7" x14ac:dyDescent="0.35">
      <c r="A98" s="6">
        <f t="shared" si="3"/>
        <v>45047</v>
      </c>
      <c r="B98" s="5">
        <v>595</v>
      </c>
      <c r="C98" s="4">
        <f t="shared" si="4"/>
        <v>349.25008333333335</v>
      </c>
      <c r="D98" s="4">
        <v>428.80593607305855</v>
      </c>
      <c r="E98" s="4">
        <v>149.57762557077695</v>
      </c>
    </row>
    <row r="99" spans="1:7" x14ac:dyDescent="0.35">
      <c r="A99" s="6">
        <f t="shared" si="3"/>
        <v>45078</v>
      </c>
      <c r="B99" s="5">
        <v>768</v>
      </c>
      <c r="C99" s="4">
        <f t="shared" si="4"/>
        <v>368.58341666666666</v>
      </c>
      <c r="D99" s="4">
        <v>436.30821917808134</v>
      </c>
      <c r="E99" s="4">
        <v>153.29337899543407</v>
      </c>
    </row>
    <row r="100" spans="1:7" x14ac:dyDescent="0.35">
      <c r="A100" s="6">
        <f t="shared" si="3"/>
        <v>45108</v>
      </c>
      <c r="B100" s="5">
        <v>695</v>
      </c>
      <c r="C100" s="4">
        <f t="shared" si="4"/>
        <v>374.75008333333335</v>
      </c>
      <c r="D100" s="4">
        <v>443.56849315068393</v>
      </c>
      <c r="E100" s="4">
        <v>156.8892694063934</v>
      </c>
    </row>
    <row r="101" spans="1:7" x14ac:dyDescent="0.35">
      <c r="A101" s="6">
        <f t="shared" si="3"/>
        <v>45139</v>
      </c>
      <c r="B101" s="5">
        <v>593</v>
      </c>
      <c r="C101" s="4">
        <f t="shared" si="4"/>
        <v>380.25008333333335</v>
      </c>
      <c r="D101" s="4">
        <v>451.07077625570673</v>
      </c>
      <c r="E101" s="4">
        <v>160.60502283105143</v>
      </c>
    </row>
    <row r="102" spans="1:7" x14ac:dyDescent="0.35">
      <c r="A102" s="6">
        <f t="shared" si="3"/>
        <v>45170</v>
      </c>
      <c r="B102" s="5">
        <v>557</v>
      </c>
      <c r="C102" s="4">
        <f t="shared" si="4"/>
        <v>397.00008333333335</v>
      </c>
      <c r="D102" s="4">
        <v>458.57305936072953</v>
      </c>
      <c r="E102" s="4">
        <v>164.32077625570946</v>
      </c>
    </row>
    <row r="103" spans="1:7" x14ac:dyDescent="0.35">
      <c r="A103" s="6">
        <f t="shared" si="3"/>
        <v>45200</v>
      </c>
      <c r="B103" s="5">
        <v>353</v>
      </c>
      <c r="C103" s="4">
        <f t="shared" si="4"/>
        <v>405.41675000000004</v>
      </c>
      <c r="D103" s="5">
        <f>_xlfn.XLOOKUP(YEAR(A103), PV_Zielbereich!A:A, PV_Zielbereich!D:D)/12*1000</f>
        <v>465.83333333333331</v>
      </c>
      <c r="E103" s="5">
        <f>_xlfn.XLOOKUP(YEAR(A103), PV_Zielbereich!A:A, PV_Zielbereich!F:F)/12*1000</f>
        <v>167.91666666666819</v>
      </c>
    </row>
    <row r="104" spans="1:7" x14ac:dyDescent="0.35">
      <c r="A104" s="6">
        <f t="shared" si="3"/>
        <v>45231</v>
      </c>
      <c r="B104" s="5">
        <v>143</v>
      </c>
      <c r="C104" s="4">
        <f t="shared" si="4"/>
        <v>406.16675000000004</v>
      </c>
      <c r="D104" s="4" cm="1">
        <f t="array" ref="D104:D114">TREND(_xlfn.VSTACK(D103,D115),_xlfn.VSTACK($A103,$A115),$A104:$A114)</f>
        <v>474.37386156648427</v>
      </c>
      <c r="E104" s="4" cm="1">
        <f t="array" ref="E104:E114">TREND(_xlfn.VSTACK(E103,E115),_xlfn.VSTACK($A103,$A115),$A104:$A114)</f>
        <v>170.5635245901658</v>
      </c>
      <c r="G104" s="4"/>
    </row>
    <row r="105" spans="1:7" x14ac:dyDescent="0.35">
      <c r="A105" s="6">
        <f t="shared" si="3"/>
        <v>45261</v>
      </c>
      <c r="B105" s="5">
        <v>100</v>
      </c>
      <c r="C105" s="4">
        <f t="shared" si="4"/>
        <v>409.50008333333335</v>
      </c>
      <c r="D105" s="4">
        <v>482.63888888888869</v>
      </c>
      <c r="E105" s="4">
        <v>173.12500000000182</v>
      </c>
      <c r="G105" s="4"/>
    </row>
    <row r="106" spans="1:7" x14ac:dyDescent="0.35">
      <c r="A106" s="6">
        <f t="shared" si="3"/>
        <v>45292</v>
      </c>
      <c r="B106" s="5">
        <v>123</v>
      </c>
      <c r="C106" s="4">
        <f t="shared" si="4"/>
        <v>413.41675000000004</v>
      </c>
      <c r="D106" s="4">
        <v>491.17941712204083</v>
      </c>
      <c r="E106" s="4">
        <v>175.77185792349928</v>
      </c>
    </row>
    <row r="107" spans="1:7" x14ac:dyDescent="0.35">
      <c r="A107" s="6">
        <f t="shared" si="3"/>
        <v>45323</v>
      </c>
      <c r="B107" s="5">
        <v>270</v>
      </c>
      <c r="C107" s="4">
        <f t="shared" si="4"/>
        <v>416.66675000000004</v>
      </c>
      <c r="D107" s="4">
        <v>499.71994535519116</v>
      </c>
      <c r="E107" s="4">
        <v>178.4187158469972</v>
      </c>
    </row>
    <row r="108" spans="1:7" x14ac:dyDescent="0.35">
      <c r="A108" s="6">
        <f t="shared" si="3"/>
        <v>45352</v>
      </c>
      <c r="B108" s="5">
        <v>440</v>
      </c>
      <c r="C108" s="4">
        <f t="shared" si="4"/>
        <v>424.75008333333335</v>
      </c>
      <c r="D108" s="4">
        <v>507.70947176684967</v>
      </c>
      <c r="E108" s="4">
        <v>180.89480874317223</v>
      </c>
    </row>
    <row r="109" spans="1:7" x14ac:dyDescent="0.35">
      <c r="A109" s="6">
        <f t="shared" si="3"/>
        <v>45383</v>
      </c>
      <c r="B109" s="5">
        <v>615</v>
      </c>
      <c r="C109" s="4">
        <f t="shared" si="4"/>
        <v>437.66666666666669</v>
      </c>
      <c r="D109" s="4">
        <v>516.25</v>
      </c>
      <c r="E109" s="4">
        <v>183.5416666666697</v>
      </c>
    </row>
    <row r="110" spans="1:7" x14ac:dyDescent="0.35">
      <c r="A110" s="6">
        <f t="shared" si="3"/>
        <v>45413</v>
      </c>
      <c r="B110" s="5">
        <v>740</v>
      </c>
      <c r="C110" s="4">
        <f t="shared" si="4"/>
        <v>449.75</v>
      </c>
      <c r="D110" s="4">
        <v>524.51502732240442</v>
      </c>
      <c r="E110" s="4">
        <v>186.10314207650617</v>
      </c>
    </row>
    <row r="111" spans="1:7" x14ac:dyDescent="0.35">
      <c r="A111" s="6">
        <f t="shared" si="3"/>
        <v>45444</v>
      </c>
      <c r="B111" s="5">
        <v>771</v>
      </c>
      <c r="C111" s="4">
        <f t="shared" si="4"/>
        <v>450</v>
      </c>
      <c r="D111" s="4">
        <v>533.05555555555657</v>
      </c>
      <c r="E111" s="4">
        <v>188.75000000000364</v>
      </c>
    </row>
    <row r="112" spans="1:7" x14ac:dyDescent="0.35">
      <c r="A112" s="6">
        <f t="shared" si="3"/>
        <v>45474</v>
      </c>
      <c r="B112" s="5">
        <v>920</v>
      </c>
      <c r="C112" s="4">
        <f t="shared" si="4"/>
        <v>468.75</v>
      </c>
      <c r="D112" s="4">
        <v>541.32058287796099</v>
      </c>
      <c r="E112" s="4">
        <v>191.31147540983966</v>
      </c>
    </row>
    <row r="113" spans="1:17" x14ac:dyDescent="0.35">
      <c r="A113" s="6">
        <f t="shared" si="3"/>
        <v>45505</v>
      </c>
      <c r="B113" s="5">
        <v>881.99900000000002</v>
      </c>
      <c r="C113" s="4">
        <f t="shared" si="4"/>
        <v>492.83324999999996</v>
      </c>
      <c r="D113" s="4">
        <v>549.86111111111131</v>
      </c>
      <c r="E113" s="4">
        <v>193.95833333333712</v>
      </c>
      <c r="I113" s="1" t="s">
        <v>30</v>
      </c>
      <c r="Q113" t="s">
        <v>35</v>
      </c>
    </row>
    <row r="114" spans="1:17" x14ac:dyDescent="0.35">
      <c r="A114" s="6">
        <f t="shared" si="3"/>
        <v>45536</v>
      </c>
      <c r="B114" s="5">
        <v>548</v>
      </c>
      <c r="C114" s="4">
        <f t="shared" si="4"/>
        <v>492.08324999999996</v>
      </c>
      <c r="D114" s="4">
        <v>558.40163934426346</v>
      </c>
      <c r="E114" s="4">
        <v>196.60519125683504</v>
      </c>
      <c r="I114" t="s">
        <v>28</v>
      </c>
      <c r="L114" s="4">
        <f>SUM(B106:B117)</f>
        <v>5960.9989999999998</v>
      </c>
      <c r="M114" t="s">
        <v>35</v>
      </c>
      <c r="P114" s="4">
        <f>SUM(B106:B117)</f>
        <v>5960.9989999999998</v>
      </c>
    </row>
    <row r="115" spans="1:17" x14ac:dyDescent="0.35">
      <c r="A115" s="6">
        <f t="shared" si="3"/>
        <v>45566</v>
      </c>
      <c r="B115" s="5">
        <v>328</v>
      </c>
      <c r="C115" s="4">
        <f t="shared" si="4"/>
        <v>489.99991666666665</v>
      </c>
      <c r="D115" s="5">
        <f>_xlfn.XLOOKUP(YEAR(A115), PV_Zielbereich!A:A, PV_Zielbereich!D:D)/12*1000</f>
        <v>566.66666666666663</v>
      </c>
      <c r="E115" s="5">
        <f>_xlfn.XLOOKUP(YEAR(A115), PV_Zielbereich!A:A, PV_Zielbereich!F:F)/12*1000</f>
        <v>199.16666666667123</v>
      </c>
      <c r="I115" t="s">
        <v>29</v>
      </c>
      <c r="L115" s="4">
        <f>SUM(C106:C117)</f>
        <v>5527.0831666666672</v>
      </c>
      <c r="M115" s="4">
        <f>L$114-L115</f>
        <v>433.91583333333256</v>
      </c>
      <c r="P115" s="4">
        <f>SUM(B105:B117)</f>
        <v>6060.9989999999998</v>
      </c>
      <c r="Q115" s="4">
        <f>P115-P114</f>
        <v>100</v>
      </c>
    </row>
    <row r="116" spans="1:17" x14ac:dyDescent="0.35">
      <c r="A116" s="6">
        <f t="shared" si="3"/>
        <v>45597</v>
      </c>
      <c r="B116" s="5">
        <v>196</v>
      </c>
      <c r="C116" s="4">
        <f t="shared" si="4"/>
        <v>494.41658333333334</v>
      </c>
      <c r="D116" s="4" cm="1">
        <f t="array" ref="D116:D126">TREND(_xlfn.VSTACK(D115,D127),_xlfn.VSTACK($A115,$A127),$A116:$A126)</f>
        <v>577.99086757991063</v>
      </c>
      <c r="E116" s="4" cm="1">
        <f t="array" ref="E116:E126">TREND(_xlfn.VSTACK(E115,E127),_xlfn.VSTACK($A115,$A127),$A116:$A126)</f>
        <v>199.06050228310986</v>
      </c>
      <c r="I116" t="s">
        <v>31</v>
      </c>
      <c r="L116" s="4">
        <f>SUM(C112:C123)</f>
        <v>6200.8574166666667</v>
      </c>
      <c r="M116" s="4">
        <f>L$114-L116</f>
        <v>-239.85841666666693</v>
      </c>
      <c r="P116" s="4">
        <f>SUM(B112:B123)</f>
        <v>7333.4989999999998</v>
      </c>
      <c r="Q116" s="4">
        <f t="shared" ref="Q116:Q119" si="5">P116-P115</f>
        <v>1272.5</v>
      </c>
    </row>
    <row r="117" spans="1:17" x14ac:dyDescent="0.35">
      <c r="A117" s="6">
        <f t="shared" si="3"/>
        <v>45627</v>
      </c>
      <c r="B117" s="5">
        <v>128</v>
      </c>
      <c r="C117" s="4">
        <f t="shared" si="4"/>
        <v>496.74991666666665</v>
      </c>
      <c r="D117" s="4">
        <v>588.94977168950027</v>
      </c>
      <c r="E117" s="4">
        <v>198.95776255708273</v>
      </c>
      <c r="I117" t="s">
        <v>32</v>
      </c>
      <c r="L117" s="4">
        <f>SUM(C109:C120)</f>
        <v>5801.1493333333328</v>
      </c>
      <c r="M117" s="4">
        <f>L$114-L117</f>
        <v>159.84966666666696</v>
      </c>
      <c r="P117" s="4">
        <f>SUM(B109:B120)</f>
        <v>6262.4990000000007</v>
      </c>
      <c r="Q117" s="4">
        <f t="shared" si="5"/>
        <v>-1070.9999999999991</v>
      </c>
    </row>
    <row r="118" spans="1:17" x14ac:dyDescent="0.35">
      <c r="A118" s="6">
        <f t="shared" si="3"/>
        <v>45658</v>
      </c>
      <c r="B118" s="5">
        <v>201.1</v>
      </c>
      <c r="C118" s="4">
        <f t="shared" si="4"/>
        <v>503.25825000000003</v>
      </c>
      <c r="D118" s="4">
        <v>600.2739726027412</v>
      </c>
      <c r="E118" s="4">
        <v>198.85159817352135</v>
      </c>
      <c r="I118" t="s">
        <v>33</v>
      </c>
      <c r="L118" s="4">
        <f>SUM(C110:C121)</f>
        <v>5914.6075833333325</v>
      </c>
      <c r="M118" s="4">
        <f>L$114-L118</f>
        <v>46.391416666667283</v>
      </c>
      <c r="P118" s="4">
        <f>SUM(B110:B120)</f>
        <v>5647.4990000000007</v>
      </c>
      <c r="Q118" s="4">
        <f t="shared" si="5"/>
        <v>-615</v>
      </c>
    </row>
    <row r="119" spans="1:17" x14ac:dyDescent="0.35">
      <c r="A119" s="6">
        <f t="shared" si="3"/>
        <v>45689</v>
      </c>
      <c r="B119" s="5">
        <v>276.10000000000002</v>
      </c>
      <c r="C119" s="4">
        <f t="shared" si="4"/>
        <v>503.76658333333336</v>
      </c>
      <c r="D119" s="4">
        <v>611.59817351598213</v>
      </c>
      <c r="E119" s="4">
        <v>198.74543378995998</v>
      </c>
      <c r="I119" t="s">
        <v>34</v>
      </c>
      <c r="L119" s="4">
        <f>SUM(C111:C122)</f>
        <v>6039.7324999999992</v>
      </c>
      <c r="M119" s="4">
        <f>L$114-L119</f>
        <v>-78.733499999999367</v>
      </c>
      <c r="P119" s="4">
        <f>SUM(B111:B122)</f>
        <v>6898.4989999999998</v>
      </c>
      <c r="Q119" s="4">
        <f t="shared" si="5"/>
        <v>1250.9999999999991</v>
      </c>
    </row>
    <row r="120" spans="1:17" x14ac:dyDescent="0.35">
      <c r="A120" s="6">
        <f t="shared" si="3"/>
        <v>45717</v>
      </c>
      <c r="B120" s="5">
        <v>657.3</v>
      </c>
      <c r="C120" s="4">
        <f t="shared" si="4"/>
        <v>521.87491666666676</v>
      </c>
      <c r="D120" s="4">
        <v>621.82648401826555</v>
      </c>
      <c r="E120" s="4">
        <v>198.6495433790013</v>
      </c>
      <c r="I120" t="s">
        <v>42</v>
      </c>
    </row>
    <row r="121" spans="1:17" x14ac:dyDescent="0.35">
      <c r="A121" s="6">
        <f t="shared" si="3"/>
        <v>45748</v>
      </c>
      <c r="B121" s="5">
        <v>966</v>
      </c>
      <c r="C121" s="4">
        <f t="shared" si="4"/>
        <v>551.12491666666676</v>
      </c>
      <c r="D121" s="4">
        <v>633.15068493150648</v>
      </c>
      <c r="E121" s="4">
        <v>198.54337899543992</v>
      </c>
    </row>
    <row r="122" spans="1:17" x14ac:dyDescent="0.35">
      <c r="A122" s="6">
        <f t="shared" si="3"/>
        <v>45778</v>
      </c>
      <c r="B122" s="5">
        <v>1025</v>
      </c>
      <c r="C122" s="4">
        <f t="shared" si="4"/>
        <v>574.87491666666665</v>
      </c>
      <c r="D122" s="4">
        <v>644.10958904109611</v>
      </c>
      <c r="E122" s="4">
        <v>198.44063926941277</v>
      </c>
    </row>
    <row r="123" spans="1:17" x14ac:dyDescent="0.35">
      <c r="A123" s="6">
        <f t="shared" si="3"/>
        <v>45809</v>
      </c>
      <c r="B123" s="5">
        <v>1206</v>
      </c>
      <c r="C123" s="4">
        <f t="shared" si="4"/>
        <v>611.12491666666665</v>
      </c>
      <c r="D123" s="4">
        <v>655.43378995434068</v>
      </c>
      <c r="E123" s="4">
        <v>198.33447488585139</v>
      </c>
    </row>
    <row r="124" spans="1:17" x14ac:dyDescent="0.35">
      <c r="A124" s="6">
        <f t="shared" si="3"/>
        <v>45839</v>
      </c>
      <c r="B124" s="5">
        <v>1080.7</v>
      </c>
      <c r="C124" s="4">
        <f t="shared" si="4"/>
        <v>624.5165833333333</v>
      </c>
      <c r="D124" s="4">
        <v>666.39269406392668</v>
      </c>
      <c r="E124" s="4">
        <v>198.23173515982427</v>
      </c>
    </row>
    <row r="125" spans="1:17" x14ac:dyDescent="0.35">
      <c r="A125" s="6">
        <f t="shared" si="3"/>
        <v>45870</v>
      </c>
      <c r="B125" s="5">
        <v>1070.0999999999999</v>
      </c>
      <c r="C125" s="4">
        <f t="shared" si="4"/>
        <v>640.19166666666661</v>
      </c>
      <c r="D125" s="4">
        <v>677.71689497717125</v>
      </c>
      <c r="E125" s="4">
        <v>198.12557077626289</v>
      </c>
    </row>
    <row r="126" spans="1:17" x14ac:dyDescent="0.35">
      <c r="A126" s="6">
        <f t="shared" si="3"/>
        <v>45901</v>
      </c>
      <c r="B126" s="5">
        <v>701.2</v>
      </c>
      <c r="C126" s="4">
        <f t="shared" si="4"/>
        <v>652.95833333333326</v>
      </c>
      <c r="D126" s="4">
        <v>689.04109589041218</v>
      </c>
      <c r="E126" s="4">
        <v>198.01940639270151</v>
      </c>
    </row>
    <row r="127" spans="1:17" x14ac:dyDescent="0.35">
      <c r="A127" s="6">
        <f t="shared" si="3"/>
        <v>45931</v>
      </c>
      <c r="B127" s="5">
        <v>460.4</v>
      </c>
      <c r="C127" s="4">
        <f t="shared" si="4"/>
        <v>663.99166666666656</v>
      </c>
      <c r="D127" s="5">
        <f>_xlfn.XLOOKUP(YEAR(A127), PV_Zielbereich!A:A, PV_Zielbereich!D:D)/12*1000</f>
        <v>699.99999999999989</v>
      </c>
      <c r="E127" s="5">
        <f>_xlfn.XLOOKUP(YEAR(A127), PV_Zielbereich!A:A, PV_Zielbereich!F:F)/12*1000</f>
        <v>197.91666666667436</v>
      </c>
    </row>
    <row r="128" spans="1:17" x14ac:dyDescent="0.35">
      <c r="A128" s="6">
        <f t="shared" si="3"/>
        <v>45962</v>
      </c>
      <c r="B128" s="5">
        <v>327.5</v>
      </c>
      <c r="C128" s="4">
        <f t="shared" si="4"/>
        <v>674.94999999999993</v>
      </c>
      <c r="D128" s="4" cm="1">
        <f t="array" ref="D128:D138">TREND(_xlfn.VSTACK(D127,D139),_xlfn.VSTACK($A127,$A139),$A128:$A138)</f>
        <v>711.32420091324275</v>
      </c>
      <c r="E128" s="4" cm="1">
        <f t="array" ref="E128:E138">TREND(_xlfn.VSTACK(E127,E139),_xlfn.VSTACK($A127,$A139),$A128:$A138)</f>
        <v>197.81050228311292</v>
      </c>
      <c r="I128" t="s">
        <v>80</v>
      </c>
      <c r="K128">
        <f>(C130/C21)^(1/(10*12))-1</f>
        <v>1.5388470122494446E-2</v>
      </c>
    </row>
    <row r="129" spans="1:7" x14ac:dyDescent="0.35">
      <c r="A129" s="6">
        <f t="shared" si="3"/>
        <v>45992</v>
      </c>
      <c r="B129" s="5">
        <v>258</v>
      </c>
      <c r="C129" s="4">
        <f t="shared" si="4"/>
        <v>685.78333333333319</v>
      </c>
      <c r="D129" s="4">
        <v>722.28310502282875</v>
      </c>
      <c r="E129" s="4">
        <v>197.70776255708574</v>
      </c>
    </row>
    <row r="130" spans="1:7" x14ac:dyDescent="0.35">
      <c r="A130" s="6">
        <f t="shared" si="3"/>
        <v>46023</v>
      </c>
      <c r="B130" s="5">
        <v>305.2</v>
      </c>
      <c r="C130" s="4">
        <f>AVERAGE(B119:B130)</f>
        <v>694.45833333333314</v>
      </c>
      <c r="D130" s="4">
        <v>733.60730593607332</v>
      </c>
      <c r="E130" s="4">
        <v>197.60159817352434</v>
      </c>
    </row>
    <row r="131" spans="1:7" x14ac:dyDescent="0.35">
      <c r="A131" s="6">
        <f t="shared" si="3"/>
        <v>46054</v>
      </c>
      <c r="D131" s="4">
        <v>744.93150684931425</v>
      </c>
      <c r="E131" s="4">
        <v>197.49543378996293</v>
      </c>
    </row>
    <row r="132" spans="1:7" x14ac:dyDescent="0.35">
      <c r="A132" s="6">
        <f t="shared" si="3"/>
        <v>46082</v>
      </c>
      <c r="D132" s="4">
        <v>755.15981735159767</v>
      </c>
      <c r="E132" s="4">
        <v>197.39954337900423</v>
      </c>
    </row>
    <row r="133" spans="1:7" x14ac:dyDescent="0.35">
      <c r="A133" s="6">
        <f t="shared" si="3"/>
        <v>46113</v>
      </c>
      <c r="D133" s="4">
        <v>766.4840182648386</v>
      </c>
      <c r="E133" s="4">
        <v>197.29337899544282</v>
      </c>
    </row>
    <row r="134" spans="1:7" x14ac:dyDescent="0.35">
      <c r="A134" s="6">
        <f t="shared" si="3"/>
        <v>46143</v>
      </c>
      <c r="D134" s="4">
        <v>777.44292237442824</v>
      </c>
      <c r="E134" s="4">
        <v>197.19063926941567</v>
      </c>
    </row>
    <row r="135" spans="1:7" x14ac:dyDescent="0.35">
      <c r="A135" s="6">
        <f t="shared" si="3"/>
        <v>46174</v>
      </c>
      <c r="D135" s="4">
        <v>788.76712328766916</v>
      </c>
      <c r="E135" s="4">
        <v>197.08447488585426</v>
      </c>
    </row>
    <row r="136" spans="1:7" x14ac:dyDescent="0.35">
      <c r="A136" s="6">
        <f t="shared" si="3"/>
        <v>46204</v>
      </c>
      <c r="D136" s="4">
        <v>799.7260273972588</v>
      </c>
      <c r="E136" s="4">
        <v>196.98173515982708</v>
      </c>
    </row>
    <row r="137" spans="1:7" x14ac:dyDescent="0.35">
      <c r="A137" s="6">
        <f t="shared" si="3"/>
        <v>46235</v>
      </c>
      <c r="D137" s="4">
        <v>811.05022831050337</v>
      </c>
      <c r="E137" s="4">
        <v>196.87557077626568</v>
      </c>
    </row>
    <row r="138" spans="1:7" x14ac:dyDescent="0.35">
      <c r="A138" s="6">
        <f t="shared" si="3"/>
        <v>46266</v>
      </c>
      <c r="D138" s="4">
        <v>822.3744292237443</v>
      </c>
      <c r="E138" s="4">
        <v>196.76940639270427</v>
      </c>
    </row>
    <row r="139" spans="1:7" x14ac:dyDescent="0.35">
      <c r="A139" s="6">
        <f t="shared" si="3"/>
        <v>46296</v>
      </c>
      <c r="D139" s="5">
        <f>_xlfn.XLOOKUP(YEAR(A139), PV_Zielbereich!A:A, PV_Zielbereich!D:D)/12*1000</f>
        <v>833.33333333333348</v>
      </c>
      <c r="E139" s="5">
        <f>_xlfn.XLOOKUP(YEAR(A139), PV_Zielbereich!A:A, PV_Zielbereich!F:F)/12*1000</f>
        <v>196.66666666667712</v>
      </c>
    </row>
    <row r="140" spans="1:7" x14ac:dyDescent="0.35">
      <c r="A140" s="6">
        <f t="shared" ref="A140:A203" si="6">EDATE(A139,1)</f>
        <v>46327</v>
      </c>
      <c r="D140" s="4" cm="1">
        <f t="array" ref="D140:D150">TREND(_xlfn.VSTACK(D139,D151),_xlfn.VSTACK($A139,$A151),$A140:$A150)</f>
        <v>844.65753424657305</v>
      </c>
      <c r="E140" s="4" cm="1">
        <f t="array" ref="E140:E150">TREND(_xlfn.VSTACK(E139,E151),_xlfn.VSTACK($A139,$A151),$A140:$A150)</f>
        <v>196.56050228311574</v>
      </c>
      <c r="G140" s="4"/>
    </row>
    <row r="141" spans="1:7" x14ac:dyDescent="0.35">
      <c r="A141" s="6">
        <f t="shared" si="6"/>
        <v>46357</v>
      </c>
      <c r="D141" s="4">
        <v>855.61643835616269</v>
      </c>
      <c r="E141" s="4">
        <v>196.45776255708859</v>
      </c>
    </row>
    <row r="142" spans="1:7" x14ac:dyDescent="0.35">
      <c r="A142" s="6">
        <f t="shared" si="6"/>
        <v>46388</v>
      </c>
      <c r="D142" s="4">
        <v>866.94063926940362</v>
      </c>
      <c r="E142" s="4">
        <v>196.35159817352724</v>
      </c>
    </row>
    <row r="143" spans="1:7" x14ac:dyDescent="0.35">
      <c r="A143" s="6">
        <f t="shared" si="6"/>
        <v>46419</v>
      </c>
      <c r="D143" s="4">
        <v>878.26484018264819</v>
      </c>
      <c r="E143" s="4">
        <v>196.24543378996586</v>
      </c>
    </row>
    <row r="144" spans="1:7" x14ac:dyDescent="0.35">
      <c r="A144" s="6">
        <f t="shared" si="6"/>
        <v>46447</v>
      </c>
      <c r="D144" s="4">
        <v>888.49315068493161</v>
      </c>
      <c r="E144" s="4">
        <v>196.14954337900718</v>
      </c>
    </row>
    <row r="145" spans="1:5" x14ac:dyDescent="0.35">
      <c r="A145" s="6">
        <f t="shared" si="6"/>
        <v>46478</v>
      </c>
      <c r="D145" s="4">
        <v>899.81735159817254</v>
      </c>
      <c r="E145" s="4">
        <v>196.04337899544583</v>
      </c>
    </row>
    <row r="146" spans="1:5" x14ac:dyDescent="0.35">
      <c r="A146" s="6">
        <f t="shared" si="6"/>
        <v>46508</v>
      </c>
      <c r="D146" s="4">
        <v>910.77625570776218</v>
      </c>
      <c r="E146" s="4">
        <v>195.94063926941868</v>
      </c>
    </row>
    <row r="147" spans="1:5" x14ac:dyDescent="0.35">
      <c r="A147" s="6">
        <f t="shared" si="6"/>
        <v>46539</v>
      </c>
      <c r="D147" s="4">
        <v>922.1004566210031</v>
      </c>
      <c r="E147" s="4">
        <v>195.8344748858573</v>
      </c>
    </row>
    <row r="148" spans="1:5" x14ac:dyDescent="0.35">
      <c r="A148" s="6">
        <f t="shared" si="6"/>
        <v>46569</v>
      </c>
      <c r="D148" s="4">
        <v>933.05936073059274</v>
      </c>
      <c r="E148" s="4">
        <v>195.73173515983018</v>
      </c>
    </row>
    <row r="149" spans="1:5" x14ac:dyDescent="0.35">
      <c r="A149" s="6">
        <f t="shared" si="6"/>
        <v>46600</v>
      </c>
      <c r="D149" s="4">
        <v>944.38356164383367</v>
      </c>
      <c r="E149" s="4">
        <v>195.6255707762688</v>
      </c>
    </row>
    <row r="150" spans="1:5" x14ac:dyDescent="0.35">
      <c r="A150" s="6">
        <f t="shared" si="6"/>
        <v>46631</v>
      </c>
      <c r="D150" s="4">
        <v>955.7077625570746</v>
      </c>
      <c r="E150" s="4">
        <v>195.51940639270745</v>
      </c>
    </row>
    <row r="151" spans="1:5" x14ac:dyDescent="0.35">
      <c r="A151" s="6">
        <f t="shared" si="6"/>
        <v>46661</v>
      </c>
      <c r="D151" s="5">
        <f>_xlfn.XLOOKUP(YEAR(A151), PV_Zielbereich!A:A, PV_Zielbereich!D:D)/12*1000</f>
        <v>966.66666666666663</v>
      </c>
      <c r="E151" s="5">
        <f>_xlfn.XLOOKUP(YEAR(A151), PV_Zielbereich!A:A, PV_Zielbereich!F:F)/12*1000</f>
        <v>195.41666666668033</v>
      </c>
    </row>
    <row r="152" spans="1:5" x14ac:dyDescent="0.35">
      <c r="A152" s="6">
        <f t="shared" si="6"/>
        <v>46692</v>
      </c>
      <c r="D152" s="4" cm="1">
        <f t="array" ref="D152:D162">TREND(_xlfn.VSTACK(D151,D163),_xlfn.VSTACK($A151,$A163),$A152:$A162)</f>
        <v>977.95992714025306</v>
      </c>
      <c r="E152" s="4" cm="1">
        <f t="array" ref="E152:E162">TREND(_xlfn.VSTACK(E151,E163),_xlfn.VSTACK($A151,$A163),$A152:$A162)</f>
        <v>195.31079234974069</v>
      </c>
    </row>
    <row r="153" spans="1:5" x14ac:dyDescent="0.35">
      <c r="A153" s="6">
        <f t="shared" si="6"/>
        <v>46722</v>
      </c>
      <c r="D153" s="4">
        <v>988.88888888888869</v>
      </c>
      <c r="E153" s="4">
        <v>195.2083333333475</v>
      </c>
    </row>
    <row r="154" spans="1:5" x14ac:dyDescent="0.35">
      <c r="A154" s="6">
        <f t="shared" si="6"/>
        <v>46753</v>
      </c>
      <c r="D154" s="4">
        <v>1000.1821493624757</v>
      </c>
      <c r="E154" s="4">
        <v>195.10245901640786</v>
      </c>
    </row>
    <row r="155" spans="1:5" x14ac:dyDescent="0.35">
      <c r="A155" s="6">
        <f t="shared" si="6"/>
        <v>46784</v>
      </c>
      <c r="D155" s="4">
        <v>1011.4754098360663</v>
      </c>
      <c r="E155" s="4">
        <v>194.9965846994682</v>
      </c>
    </row>
    <row r="156" spans="1:5" x14ac:dyDescent="0.35">
      <c r="A156" s="6">
        <f t="shared" si="6"/>
        <v>46813</v>
      </c>
      <c r="D156" s="4">
        <v>1022.0400728597433</v>
      </c>
      <c r="E156" s="4">
        <v>194.89754098362144</v>
      </c>
    </row>
    <row r="157" spans="1:5" x14ac:dyDescent="0.35">
      <c r="A157" s="6">
        <f t="shared" si="6"/>
        <v>46844</v>
      </c>
      <c r="D157" s="4">
        <v>1033.3333333333339</v>
      </c>
      <c r="E157" s="4">
        <v>194.79166666668181</v>
      </c>
    </row>
    <row r="158" spans="1:5" x14ac:dyDescent="0.35">
      <c r="A158" s="6">
        <f t="shared" si="6"/>
        <v>46874</v>
      </c>
      <c r="D158" s="4">
        <v>1044.2622950819659</v>
      </c>
      <c r="E158" s="4">
        <v>194.68920765028861</v>
      </c>
    </row>
    <row r="159" spans="1:5" x14ac:dyDescent="0.35">
      <c r="A159" s="6">
        <f t="shared" si="6"/>
        <v>46905</v>
      </c>
      <c r="D159" s="4">
        <v>1055.5555555555566</v>
      </c>
      <c r="E159" s="4">
        <v>194.58333333334897</v>
      </c>
    </row>
    <row r="160" spans="1:5" x14ac:dyDescent="0.35">
      <c r="A160" s="6">
        <f t="shared" si="6"/>
        <v>46935</v>
      </c>
      <c r="D160" s="4">
        <v>1066.4845173041886</v>
      </c>
      <c r="E160" s="4">
        <v>194.48087431695575</v>
      </c>
    </row>
    <row r="161" spans="1:5" x14ac:dyDescent="0.35">
      <c r="A161" s="6">
        <f t="shared" si="6"/>
        <v>46966</v>
      </c>
      <c r="D161" s="4">
        <v>1077.7777777777756</v>
      </c>
      <c r="E161" s="4">
        <v>194.37500000001612</v>
      </c>
    </row>
    <row r="162" spans="1:5" x14ac:dyDescent="0.35">
      <c r="A162" s="6">
        <f t="shared" si="6"/>
        <v>46997</v>
      </c>
      <c r="D162" s="4">
        <v>1089.0710382513662</v>
      </c>
      <c r="E162" s="4">
        <v>194.26912568307648</v>
      </c>
    </row>
    <row r="163" spans="1:5" x14ac:dyDescent="0.35">
      <c r="A163" s="6">
        <f t="shared" si="6"/>
        <v>47027</v>
      </c>
      <c r="D163" s="5">
        <f>_xlfn.XLOOKUP(YEAR(A163), PV_Zielbereich!A:A, PV_Zielbereich!D:D)/12*1000</f>
        <v>1100</v>
      </c>
      <c r="E163" s="5">
        <f>_xlfn.XLOOKUP(YEAR(A163), PV_Zielbereich!A:A, PV_Zielbereich!F:F)/12*1000</f>
        <v>194.16666666668326</v>
      </c>
    </row>
    <row r="164" spans="1:5" x14ac:dyDescent="0.35">
      <c r="A164" s="6">
        <f t="shared" si="6"/>
        <v>47058</v>
      </c>
      <c r="D164" s="4" cm="1">
        <f t="array" ref="D164:D174">TREND(_xlfn.VSTACK(D163,D175),_xlfn.VSTACK($A163,$A175),$A164:$A174)</f>
        <v>1111.3242009132427</v>
      </c>
      <c r="E164" s="4" cm="1">
        <f t="array" ref="E164:E174">TREND(_xlfn.VSTACK(E163,E175),_xlfn.VSTACK($A163,$A175),$A164:$A174)</f>
        <v>194.06050228312185</v>
      </c>
    </row>
    <row r="165" spans="1:5" x14ac:dyDescent="0.35">
      <c r="A165" s="6">
        <f t="shared" si="6"/>
        <v>47088</v>
      </c>
      <c r="D165" s="4">
        <v>1122.2831050228324</v>
      </c>
      <c r="E165" s="4">
        <v>193.95776255709472</v>
      </c>
    </row>
    <row r="166" spans="1:5" x14ac:dyDescent="0.35">
      <c r="A166" s="6">
        <f t="shared" si="6"/>
        <v>47119</v>
      </c>
      <c r="D166" s="4">
        <v>1133.6073059360733</v>
      </c>
      <c r="E166" s="4">
        <v>193.85159817353332</v>
      </c>
    </row>
    <row r="167" spans="1:5" x14ac:dyDescent="0.35">
      <c r="A167" s="6">
        <f t="shared" si="6"/>
        <v>47150</v>
      </c>
      <c r="D167" s="4">
        <v>1144.9315068493142</v>
      </c>
      <c r="E167" s="4">
        <v>193.74543378997194</v>
      </c>
    </row>
    <row r="168" spans="1:5" x14ac:dyDescent="0.35">
      <c r="A168" s="6">
        <f t="shared" si="6"/>
        <v>47178</v>
      </c>
      <c r="D168" s="4">
        <v>1155.1598173515977</v>
      </c>
      <c r="E168" s="4">
        <v>193.64954337901327</v>
      </c>
    </row>
    <row r="169" spans="1:5" x14ac:dyDescent="0.35">
      <c r="A169" s="6">
        <f t="shared" si="6"/>
        <v>47209</v>
      </c>
      <c r="D169" s="4">
        <v>1166.4840182648422</v>
      </c>
      <c r="E169" s="4">
        <v>193.54337899545189</v>
      </c>
    </row>
    <row r="170" spans="1:5" x14ac:dyDescent="0.35">
      <c r="A170" s="6">
        <f t="shared" si="6"/>
        <v>47239</v>
      </c>
      <c r="D170" s="4">
        <v>1177.4429223744319</v>
      </c>
      <c r="E170" s="4">
        <v>193.44063926942474</v>
      </c>
    </row>
    <row r="171" spans="1:5" x14ac:dyDescent="0.35">
      <c r="A171" s="6">
        <f t="shared" si="6"/>
        <v>47270</v>
      </c>
      <c r="D171" s="4">
        <v>1188.7671232876728</v>
      </c>
      <c r="E171" s="4">
        <v>193.33447488586336</v>
      </c>
    </row>
    <row r="172" spans="1:5" x14ac:dyDescent="0.35">
      <c r="A172" s="6">
        <f t="shared" si="6"/>
        <v>47300</v>
      </c>
      <c r="D172" s="4">
        <v>1199.7260273972624</v>
      </c>
      <c r="E172" s="4">
        <v>193.23173515983621</v>
      </c>
    </row>
    <row r="173" spans="1:5" x14ac:dyDescent="0.35">
      <c r="A173" s="6">
        <f t="shared" si="6"/>
        <v>47331</v>
      </c>
      <c r="D173" s="4">
        <v>1211.0502283105034</v>
      </c>
      <c r="E173" s="4">
        <v>193.12557077627483</v>
      </c>
    </row>
    <row r="174" spans="1:5" x14ac:dyDescent="0.35">
      <c r="A174" s="6">
        <f t="shared" si="6"/>
        <v>47362</v>
      </c>
      <c r="D174" s="4">
        <v>1222.3744292237443</v>
      </c>
      <c r="E174" s="4">
        <v>193.01940639271342</v>
      </c>
    </row>
    <row r="175" spans="1:5" x14ac:dyDescent="0.35">
      <c r="A175" s="6">
        <f t="shared" si="6"/>
        <v>47392</v>
      </c>
      <c r="D175" s="5">
        <f>_xlfn.XLOOKUP(YEAR(A175), PV_Zielbereich!A:A, PV_Zielbereich!D:D)/12*1000</f>
        <v>1233.3333333333335</v>
      </c>
      <c r="E175" s="5">
        <f>_xlfn.XLOOKUP(YEAR(A175), PV_Zielbereich!A:A, PV_Zielbereich!F:F)/12*1000</f>
        <v>192.9166666666863</v>
      </c>
    </row>
    <row r="176" spans="1:5" x14ac:dyDescent="0.35">
      <c r="A176" s="6">
        <f t="shared" si="6"/>
        <v>47423</v>
      </c>
      <c r="D176" s="4" cm="1">
        <f t="array" ref="D176:D186">TREND(_xlfn.VSTACK(D175,D187),_xlfn.VSTACK($A175,$A187),$A176:$A186)</f>
        <v>1244.6575342465731</v>
      </c>
      <c r="E176" s="4" cm="1">
        <f t="array" ref="E176:E186">TREND(_xlfn.VSTACK(E175,E187),_xlfn.VSTACK($A175,$A187),$A176:$A186)</f>
        <v>192.81050228312296</v>
      </c>
    </row>
    <row r="177" spans="1:6" x14ac:dyDescent="0.35">
      <c r="A177" s="6">
        <f t="shared" si="6"/>
        <v>47453</v>
      </c>
      <c r="D177" s="4">
        <v>1255.6164383561627</v>
      </c>
      <c r="E177" s="4">
        <v>192.70776255709396</v>
      </c>
    </row>
    <row r="178" spans="1:6" x14ac:dyDescent="0.35">
      <c r="A178" s="6">
        <f t="shared" si="6"/>
        <v>47484</v>
      </c>
      <c r="D178" s="4">
        <v>1266.9406392694036</v>
      </c>
      <c r="E178" s="4">
        <v>192.60159817353065</v>
      </c>
    </row>
    <row r="179" spans="1:6" x14ac:dyDescent="0.35">
      <c r="A179" s="6">
        <f t="shared" si="6"/>
        <v>47515</v>
      </c>
      <c r="D179" s="4">
        <v>1278.2648401826482</v>
      </c>
      <c r="E179" s="4">
        <v>192.49543378996734</v>
      </c>
    </row>
    <row r="180" spans="1:6" x14ac:dyDescent="0.35">
      <c r="A180" s="6">
        <f t="shared" si="6"/>
        <v>47543</v>
      </c>
      <c r="D180" s="4">
        <v>1288.4931506849316</v>
      </c>
      <c r="E180" s="4">
        <v>192.39954337900693</v>
      </c>
    </row>
    <row r="181" spans="1:6" x14ac:dyDescent="0.35">
      <c r="A181" s="6">
        <f t="shared" si="6"/>
        <v>47574</v>
      </c>
      <c r="D181" s="4">
        <v>1299.8173515981725</v>
      </c>
      <c r="E181" s="4">
        <v>192.29337899544362</v>
      </c>
    </row>
    <row r="182" spans="1:6" x14ac:dyDescent="0.35">
      <c r="A182" s="6">
        <f t="shared" si="6"/>
        <v>47604</v>
      </c>
      <c r="D182" s="4">
        <v>1310.7762557077622</v>
      </c>
      <c r="E182" s="4">
        <v>192.19063926941462</v>
      </c>
    </row>
    <row r="183" spans="1:6" x14ac:dyDescent="0.35">
      <c r="A183" s="6">
        <f t="shared" si="6"/>
        <v>47635</v>
      </c>
      <c r="D183" s="4">
        <v>1322.1004566210031</v>
      </c>
      <c r="E183" s="4">
        <v>192.08447488585131</v>
      </c>
    </row>
    <row r="184" spans="1:6" x14ac:dyDescent="0.35">
      <c r="A184" s="6">
        <f t="shared" si="6"/>
        <v>47665</v>
      </c>
      <c r="D184" s="4">
        <v>1333.0593607305927</v>
      </c>
      <c r="E184" s="4">
        <v>191.98173515982231</v>
      </c>
      <c r="F184" s="4">
        <f>18.7/12*1000</f>
        <v>1558.3333333333333</v>
      </c>
    </row>
    <row r="185" spans="1:6" x14ac:dyDescent="0.35">
      <c r="A185" s="6">
        <f t="shared" si="6"/>
        <v>47696</v>
      </c>
      <c r="D185" s="4">
        <v>1344.3835616438337</v>
      </c>
      <c r="E185" s="4">
        <v>191.875570776259</v>
      </c>
    </row>
    <row r="186" spans="1:6" x14ac:dyDescent="0.35">
      <c r="A186" s="6">
        <f t="shared" si="6"/>
        <v>47727</v>
      </c>
      <c r="D186" s="4">
        <v>1355.7077625570746</v>
      </c>
      <c r="E186" s="4">
        <v>191.76940639269571</v>
      </c>
    </row>
    <row r="187" spans="1:6" x14ac:dyDescent="0.35">
      <c r="A187" s="6">
        <f t="shared" si="6"/>
        <v>47757</v>
      </c>
      <c r="D187" s="5">
        <f>_xlfn.XLOOKUP(YEAR(A187), PV_Zielbereich!A:A, PV_Zielbereich!D:D)/12*1000</f>
        <v>1366.6666666666665</v>
      </c>
      <c r="E187" s="5">
        <f>_xlfn.XLOOKUP(YEAR(A187), PV_Zielbereich!A:A, PV_Zielbereich!F:F)/12*1000</f>
        <v>191.66666666666674</v>
      </c>
    </row>
    <row r="188" spans="1:6" x14ac:dyDescent="0.35">
      <c r="A188" s="6">
        <f t="shared" si="6"/>
        <v>47788</v>
      </c>
      <c r="D188" s="4" cm="1">
        <f t="array" ref="D188:D198">TREND(_xlfn.VSTACK(D187,D199),_xlfn.VSTACK($A187,$A199),$A188:$A198)</f>
        <v>1378.0616438356155</v>
      </c>
      <c r="E188" s="4" cm="1">
        <f t="array" ref="E188:E198">TREND(_xlfn.VSTACK(E187,E199),_xlfn.VSTACK($A187,$A199),$A188:$A198)</f>
        <v>199.09817351598031</v>
      </c>
    </row>
    <row r="189" spans="1:6" x14ac:dyDescent="0.35">
      <c r="A189" s="6">
        <f t="shared" si="6"/>
        <v>47818</v>
      </c>
      <c r="D189" s="4">
        <v>1389.0890410958891</v>
      </c>
      <c r="E189" s="4">
        <v>206.28995433789532</v>
      </c>
    </row>
    <row r="190" spans="1:6" x14ac:dyDescent="0.35">
      <c r="A190" s="6">
        <f t="shared" si="6"/>
        <v>47849</v>
      </c>
      <c r="D190" s="4">
        <v>1400.4840182648404</v>
      </c>
      <c r="E190" s="4">
        <v>213.72146118720775</v>
      </c>
    </row>
    <row r="191" spans="1:6" x14ac:dyDescent="0.35">
      <c r="A191" s="6">
        <f t="shared" si="6"/>
        <v>47880</v>
      </c>
      <c r="D191" s="4">
        <v>1411.8789954337881</v>
      </c>
      <c r="E191" s="4">
        <v>221.15296803652018</v>
      </c>
    </row>
    <row r="192" spans="1:6" x14ac:dyDescent="0.35">
      <c r="A192" s="6">
        <f t="shared" si="6"/>
        <v>47908</v>
      </c>
      <c r="D192" s="4">
        <v>1422.1712328767135</v>
      </c>
      <c r="E192" s="4">
        <v>227.8652968036422</v>
      </c>
    </row>
    <row r="193" spans="1:5" x14ac:dyDescent="0.35">
      <c r="A193" s="6">
        <f t="shared" si="6"/>
        <v>47939</v>
      </c>
      <c r="D193" s="4">
        <v>1433.5662100456611</v>
      </c>
      <c r="E193" s="4">
        <v>235.29680365295462</v>
      </c>
    </row>
    <row r="194" spans="1:5" x14ac:dyDescent="0.35">
      <c r="A194" s="6">
        <f t="shared" si="6"/>
        <v>47969</v>
      </c>
      <c r="D194" s="4">
        <v>1444.5936073059347</v>
      </c>
      <c r="E194" s="4">
        <v>242.48858447486964</v>
      </c>
    </row>
    <row r="195" spans="1:5" x14ac:dyDescent="0.35">
      <c r="A195" s="6">
        <f t="shared" si="6"/>
        <v>48000</v>
      </c>
      <c r="D195" s="4">
        <v>1455.988584474886</v>
      </c>
      <c r="E195" s="4">
        <v>249.92009132418389</v>
      </c>
    </row>
    <row r="196" spans="1:5" x14ac:dyDescent="0.35">
      <c r="A196" s="6">
        <f t="shared" si="6"/>
        <v>48030</v>
      </c>
      <c r="D196" s="4">
        <v>1467.0159817351596</v>
      </c>
      <c r="E196" s="4">
        <v>257.1118721460989</v>
      </c>
    </row>
    <row r="197" spans="1:5" x14ac:dyDescent="0.35">
      <c r="A197" s="6">
        <f t="shared" si="6"/>
        <v>48061</v>
      </c>
      <c r="D197" s="4">
        <v>1478.4109589041109</v>
      </c>
      <c r="E197" s="4">
        <v>264.54337899541133</v>
      </c>
    </row>
    <row r="198" spans="1:5" x14ac:dyDescent="0.35">
      <c r="A198" s="6">
        <f t="shared" si="6"/>
        <v>48092</v>
      </c>
      <c r="D198" s="4">
        <v>1489.8059360730585</v>
      </c>
      <c r="E198" s="4">
        <v>271.97488584472376</v>
      </c>
    </row>
    <row r="199" spans="1:5" x14ac:dyDescent="0.35">
      <c r="A199" s="6">
        <f t="shared" si="6"/>
        <v>48122</v>
      </c>
      <c r="D199" s="5">
        <f>_xlfn.XLOOKUP(YEAR(A199), PV_Zielbereich!A:A, PV_Zielbereich!D:D)/12*1000</f>
        <v>1500.8333333333335</v>
      </c>
      <c r="E199" s="5">
        <f>_xlfn.XLOOKUP(YEAR(A199), PV_Zielbereich!A:A, PV_Zielbereich!F:F)/12*1000</f>
        <v>279.16666666663923</v>
      </c>
    </row>
    <row r="200" spans="1:5" x14ac:dyDescent="0.35">
      <c r="A200" s="6">
        <f t="shared" si="6"/>
        <v>48153</v>
      </c>
      <c r="D200" s="4" cm="1">
        <f t="array" ref="D200:D210">TREND(_xlfn.VSTACK(D199,D211),_xlfn.VSTACK($A199,$A211),$A200:$A210)</f>
        <v>1512.1971766848819</v>
      </c>
      <c r="E200" s="4" cm="1">
        <f t="array" ref="E200:E210">TREND(_xlfn.VSTACK(E199,E211),_xlfn.VSTACK($A199,$A211),$A200:$A210)</f>
        <v>286.57786885243149</v>
      </c>
    </row>
    <row r="201" spans="1:5" x14ac:dyDescent="0.35">
      <c r="A201" s="6">
        <f t="shared" si="6"/>
        <v>48183</v>
      </c>
      <c r="D201" s="4">
        <v>1523.1944444444471</v>
      </c>
      <c r="E201" s="4">
        <v>293.7499999999709</v>
      </c>
    </row>
    <row r="202" spans="1:5" x14ac:dyDescent="0.35">
      <c r="A202" s="6">
        <f t="shared" si="6"/>
        <v>48214</v>
      </c>
      <c r="D202" s="4">
        <v>1534.5582877959951</v>
      </c>
      <c r="E202" s="4">
        <v>301.16120218576179</v>
      </c>
    </row>
    <row r="203" spans="1:5" x14ac:dyDescent="0.35">
      <c r="A203" s="6">
        <f t="shared" si="6"/>
        <v>48245</v>
      </c>
      <c r="D203" s="4">
        <v>1545.922131147543</v>
      </c>
      <c r="E203" s="4">
        <v>308.57240437155269</v>
      </c>
    </row>
    <row r="204" spans="1:5" x14ac:dyDescent="0.35">
      <c r="A204" s="6">
        <f t="shared" ref="A204:A247" si="7">EDATE(A203,1)</f>
        <v>48274</v>
      </c>
      <c r="D204" s="4">
        <v>1556.5528233151181</v>
      </c>
      <c r="E204" s="4">
        <v>315.50546448084242</v>
      </c>
    </row>
    <row r="205" spans="1:5" x14ac:dyDescent="0.35">
      <c r="A205" s="6">
        <f t="shared" si="7"/>
        <v>48305</v>
      </c>
      <c r="D205" s="4">
        <v>1567.9166666666661</v>
      </c>
      <c r="E205" s="4">
        <v>322.91666666663332</v>
      </c>
    </row>
    <row r="206" spans="1:5" x14ac:dyDescent="0.35">
      <c r="A206" s="6">
        <f t="shared" si="7"/>
        <v>48335</v>
      </c>
      <c r="D206" s="4">
        <v>1578.9139344262312</v>
      </c>
      <c r="E206" s="4">
        <v>330.08879781417272</v>
      </c>
    </row>
    <row r="207" spans="1:5" x14ac:dyDescent="0.35">
      <c r="A207" s="6">
        <f t="shared" si="7"/>
        <v>48366</v>
      </c>
      <c r="D207" s="4">
        <v>1590.2777777777792</v>
      </c>
      <c r="E207" s="4">
        <v>337.49999999996544</v>
      </c>
    </row>
    <row r="208" spans="1:5" x14ac:dyDescent="0.35">
      <c r="A208" s="6">
        <f t="shared" si="7"/>
        <v>48396</v>
      </c>
      <c r="D208" s="4">
        <v>1601.2750455373407</v>
      </c>
      <c r="E208" s="4">
        <v>344.67213114750484</v>
      </c>
    </row>
    <row r="209" spans="1:5" x14ac:dyDescent="0.35">
      <c r="A209" s="6">
        <f t="shared" si="7"/>
        <v>48427</v>
      </c>
      <c r="D209" s="4">
        <v>1612.6388888888887</v>
      </c>
      <c r="E209" s="4">
        <v>352.08333333329574</v>
      </c>
    </row>
    <row r="210" spans="1:5" x14ac:dyDescent="0.35">
      <c r="A210" s="6">
        <f t="shared" si="7"/>
        <v>48458</v>
      </c>
      <c r="D210" s="4">
        <v>1624.0027322404367</v>
      </c>
      <c r="E210" s="4">
        <v>359.49453551908664</v>
      </c>
    </row>
    <row r="211" spans="1:5" x14ac:dyDescent="0.35">
      <c r="A211" s="6">
        <f t="shared" si="7"/>
        <v>48488</v>
      </c>
      <c r="D211" s="5">
        <f>_xlfn.XLOOKUP(YEAR(A211), PV_Zielbereich!A:A, PV_Zielbereich!D:D)/12*1000</f>
        <v>1635</v>
      </c>
      <c r="E211" s="5">
        <f>_xlfn.XLOOKUP(YEAR(A211), PV_Zielbereich!A:A, PV_Zielbereich!F:F)/12*1000</f>
        <v>366.66666666662718</v>
      </c>
    </row>
    <row r="212" spans="1:5" x14ac:dyDescent="0.35">
      <c r="A212" s="6">
        <f t="shared" si="7"/>
        <v>48519</v>
      </c>
      <c r="D212" s="4" cm="1">
        <f t="array" ref="D212:D222">TREND(_xlfn.VSTACK(D211,D223),_xlfn.VSTACK($A211,$A223),$A212:$A222)</f>
        <v>1646.2534246575342</v>
      </c>
      <c r="E212" s="4" cm="1">
        <f t="array" ref="E212:E222">TREND(_xlfn.VSTACK(E211,E223),_xlfn.VSTACK($A211,$A223),$A212:$A222)</f>
        <v>374.23972602736285</v>
      </c>
    </row>
    <row r="213" spans="1:5" x14ac:dyDescent="0.35">
      <c r="A213" s="6">
        <f t="shared" si="7"/>
        <v>48549</v>
      </c>
      <c r="D213" s="4">
        <v>1657.1438356164399</v>
      </c>
      <c r="E213" s="4">
        <v>381.56849315065665</v>
      </c>
    </row>
    <row r="214" spans="1:5" x14ac:dyDescent="0.35">
      <c r="A214" s="6">
        <f t="shared" si="7"/>
        <v>48580</v>
      </c>
      <c r="D214" s="4">
        <v>1668.3972602739741</v>
      </c>
      <c r="E214" s="4">
        <v>389.14155251139346</v>
      </c>
    </row>
    <row r="215" spans="1:5" x14ac:dyDescent="0.35">
      <c r="A215" s="6">
        <f t="shared" si="7"/>
        <v>48611</v>
      </c>
      <c r="D215" s="4">
        <v>1679.6506849315083</v>
      </c>
      <c r="E215" s="4">
        <v>396.71461187212844</v>
      </c>
    </row>
    <row r="216" spans="1:5" x14ac:dyDescent="0.35">
      <c r="A216" s="6">
        <f t="shared" si="7"/>
        <v>48639</v>
      </c>
      <c r="D216" s="4">
        <v>1689.8150684931497</v>
      </c>
      <c r="E216" s="4">
        <v>403.55479452053441</v>
      </c>
    </row>
    <row r="217" spans="1:5" x14ac:dyDescent="0.35">
      <c r="A217" s="6">
        <f t="shared" si="7"/>
        <v>48670</v>
      </c>
      <c r="D217" s="4">
        <v>1701.0684931506839</v>
      </c>
      <c r="E217" s="4">
        <v>411.12785388127122</v>
      </c>
    </row>
    <row r="218" spans="1:5" x14ac:dyDescent="0.35">
      <c r="A218" s="6">
        <f t="shared" si="7"/>
        <v>48700</v>
      </c>
      <c r="D218" s="4">
        <v>1711.9589041095896</v>
      </c>
      <c r="E218" s="4">
        <v>418.45662100456502</v>
      </c>
    </row>
    <row r="219" spans="1:5" x14ac:dyDescent="0.35">
      <c r="A219" s="6">
        <f t="shared" si="7"/>
        <v>48731</v>
      </c>
      <c r="D219" s="4">
        <v>1723.2123287671238</v>
      </c>
      <c r="E219" s="4">
        <v>426.02968036530001</v>
      </c>
    </row>
    <row r="220" spans="1:5" x14ac:dyDescent="0.35">
      <c r="A220" s="6">
        <f t="shared" si="7"/>
        <v>48761</v>
      </c>
      <c r="D220" s="4">
        <v>1734.1027397260295</v>
      </c>
      <c r="E220" s="4">
        <v>433.35844748859381</v>
      </c>
    </row>
    <row r="221" spans="1:5" x14ac:dyDescent="0.35">
      <c r="A221" s="6">
        <f t="shared" si="7"/>
        <v>48792</v>
      </c>
      <c r="D221" s="4">
        <v>1745.3561643835637</v>
      </c>
      <c r="E221" s="4">
        <v>440.9315068493288</v>
      </c>
    </row>
    <row r="222" spans="1:5" x14ac:dyDescent="0.35">
      <c r="A222" s="6">
        <f t="shared" si="7"/>
        <v>48823</v>
      </c>
      <c r="D222" s="4">
        <v>1756.6095890410979</v>
      </c>
      <c r="E222" s="4">
        <v>448.5045662100656</v>
      </c>
    </row>
    <row r="223" spans="1:5" x14ac:dyDescent="0.35">
      <c r="A223" s="6">
        <f t="shared" si="7"/>
        <v>48853</v>
      </c>
      <c r="D223" s="5">
        <f>_xlfn.XLOOKUP(YEAR(A223), PV_Zielbereich!A:A, PV_Zielbereich!D:D)/12*1000</f>
        <v>1767.4999999999998</v>
      </c>
      <c r="E223" s="5">
        <f>_xlfn.XLOOKUP(YEAR(A223), PV_Zielbereich!A:A, PV_Zielbereich!F:F)/12*1000</f>
        <v>455.83333333335781</v>
      </c>
    </row>
    <row r="224" spans="1:5" x14ac:dyDescent="0.35">
      <c r="A224" s="6">
        <f t="shared" si="7"/>
        <v>48884</v>
      </c>
      <c r="D224" s="4" cm="1">
        <f t="array" ref="D224:D234">TREND(_xlfn.VSTACK(D223,D235),_xlfn.VSTACK($A223,$A235),$A224:$A234)</f>
        <v>1778.8242009132427</v>
      </c>
      <c r="E224" s="4" cm="1">
        <f t="array" ref="E224:E234">TREND(_xlfn.VSTACK(E223,E235),_xlfn.VSTACK($A223,$A235),$A224:$A234)</f>
        <v>463.33561643838038</v>
      </c>
    </row>
    <row r="225" spans="1:5" x14ac:dyDescent="0.35">
      <c r="A225" s="6">
        <f t="shared" si="7"/>
        <v>48914</v>
      </c>
      <c r="D225" s="4">
        <v>1789.7831050228287</v>
      </c>
      <c r="E225" s="4">
        <v>470.59589041098116</v>
      </c>
    </row>
    <row r="226" spans="1:5" x14ac:dyDescent="0.35">
      <c r="A226" s="6">
        <f t="shared" si="7"/>
        <v>48945</v>
      </c>
      <c r="D226" s="4">
        <v>1801.1073059360733</v>
      </c>
      <c r="E226" s="4">
        <v>478.09817351600395</v>
      </c>
    </row>
    <row r="227" spans="1:5" x14ac:dyDescent="0.35">
      <c r="A227" s="6">
        <f t="shared" si="7"/>
        <v>48976</v>
      </c>
      <c r="D227" s="4">
        <v>1812.4315068493142</v>
      </c>
      <c r="E227" s="4">
        <v>485.60045662102493</v>
      </c>
    </row>
    <row r="228" spans="1:5" x14ac:dyDescent="0.35">
      <c r="A228" s="6">
        <f t="shared" si="7"/>
        <v>49004</v>
      </c>
      <c r="D228" s="4">
        <v>1822.6598173515977</v>
      </c>
      <c r="E228" s="4">
        <v>492.37671232878711</v>
      </c>
    </row>
    <row r="229" spans="1:5" x14ac:dyDescent="0.35">
      <c r="A229" s="6">
        <f t="shared" si="7"/>
        <v>49035</v>
      </c>
      <c r="D229" s="4">
        <v>1833.9840182648386</v>
      </c>
      <c r="E229" s="4">
        <v>499.87899543380809</v>
      </c>
    </row>
    <row r="230" spans="1:5" x14ac:dyDescent="0.35">
      <c r="A230" s="6">
        <f t="shared" si="7"/>
        <v>49065</v>
      </c>
      <c r="D230" s="4">
        <v>1844.9429223744282</v>
      </c>
      <c r="E230" s="4">
        <v>507.13926940641068</v>
      </c>
    </row>
    <row r="231" spans="1:5" x14ac:dyDescent="0.35">
      <c r="A231" s="6">
        <f t="shared" si="7"/>
        <v>49096</v>
      </c>
      <c r="D231" s="4">
        <v>1856.2671232876692</v>
      </c>
      <c r="E231" s="4">
        <v>514.64155251143166</v>
      </c>
    </row>
    <row r="232" spans="1:5" x14ac:dyDescent="0.35">
      <c r="A232" s="6">
        <f t="shared" si="7"/>
        <v>49126</v>
      </c>
      <c r="D232" s="4">
        <v>1867.2260273972588</v>
      </c>
      <c r="E232" s="4">
        <v>521.90182648403425</v>
      </c>
    </row>
    <row r="233" spans="1:5" x14ac:dyDescent="0.35">
      <c r="A233" s="6">
        <f>EDATE(A232,1)</f>
        <v>49157</v>
      </c>
      <c r="D233" s="4">
        <v>1878.5502283105034</v>
      </c>
      <c r="E233" s="4">
        <v>529.40410958905522</v>
      </c>
    </row>
    <row r="234" spans="1:5" x14ac:dyDescent="0.35">
      <c r="A234" s="6">
        <f t="shared" si="7"/>
        <v>49188</v>
      </c>
      <c r="D234" s="4">
        <v>1889.8744292237443</v>
      </c>
      <c r="E234" s="4">
        <v>536.90639269407802</v>
      </c>
    </row>
    <row r="235" spans="1:5" x14ac:dyDescent="0.35">
      <c r="A235" s="6">
        <f t="shared" si="7"/>
        <v>49218</v>
      </c>
      <c r="D235" s="5">
        <f>_xlfn.XLOOKUP(YEAR(A235), PV_Zielbereich!A:A, PV_Zielbereich!D:D)/12*1000</f>
        <v>1900.8333333333335</v>
      </c>
      <c r="E235" s="5">
        <f>_xlfn.XLOOKUP(YEAR(A235), PV_Zielbereich!A:A, PV_Zielbereich!F:F)/12*1000</f>
        <v>544.16666666667857</v>
      </c>
    </row>
    <row r="236" spans="1:5" x14ac:dyDescent="0.35">
      <c r="A236" s="6">
        <f t="shared" si="7"/>
        <v>49249</v>
      </c>
      <c r="D236" s="4" cm="1">
        <f t="array" ref="D236:D246">TREND(_xlfn.VSTACK(D235,D247),_xlfn.VSTACK($A235,$A247),$A236:$A246)</f>
        <v>1912.2283105022871</v>
      </c>
      <c r="E236" s="4" cm="1">
        <f t="array" ref="E236:E246">TREND(_xlfn.VSTACK(E235,E247),_xlfn.VSTACK($A235,$A247),$A236:$A246)</f>
        <v>551.59817351599304</v>
      </c>
    </row>
    <row r="237" spans="1:5" x14ac:dyDescent="0.35">
      <c r="A237" s="6">
        <f t="shared" si="7"/>
        <v>49279</v>
      </c>
      <c r="D237" s="4">
        <v>1923.2557077625606</v>
      </c>
      <c r="E237" s="4">
        <v>558.78995433790988</v>
      </c>
    </row>
    <row r="238" spans="1:5" x14ac:dyDescent="0.35">
      <c r="A238" s="6">
        <f t="shared" si="7"/>
        <v>49310</v>
      </c>
      <c r="D238" s="4">
        <v>1934.6506849315083</v>
      </c>
      <c r="E238" s="4">
        <v>566.22146118722412</v>
      </c>
    </row>
    <row r="239" spans="1:5" x14ac:dyDescent="0.35">
      <c r="A239" s="6">
        <f t="shared" si="7"/>
        <v>49341</v>
      </c>
      <c r="D239" s="4">
        <v>1946.0456621004596</v>
      </c>
      <c r="E239" s="4">
        <v>573.65296803653837</v>
      </c>
    </row>
    <row r="240" spans="1:5" x14ac:dyDescent="0.35">
      <c r="A240" s="6">
        <f t="shared" si="7"/>
        <v>49369</v>
      </c>
      <c r="D240" s="4">
        <v>1956.3378995433814</v>
      </c>
      <c r="E240" s="4">
        <v>580.36529680366039</v>
      </c>
    </row>
    <row r="241" spans="1:13" x14ac:dyDescent="0.35">
      <c r="A241" s="6">
        <f t="shared" si="7"/>
        <v>49400</v>
      </c>
      <c r="D241" s="4">
        <v>1967.7328767123327</v>
      </c>
      <c r="E241" s="4">
        <v>587.79680365297463</v>
      </c>
    </row>
    <row r="242" spans="1:13" x14ac:dyDescent="0.35">
      <c r="A242" s="6">
        <f t="shared" si="7"/>
        <v>49430</v>
      </c>
      <c r="D242" s="4">
        <v>1978.7602739726062</v>
      </c>
      <c r="E242" s="4">
        <v>594.98858447489147</v>
      </c>
    </row>
    <row r="243" spans="1:13" x14ac:dyDescent="0.35">
      <c r="A243" s="6">
        <f t="shared" si="7"/>
        <v>49461</v>
      </c>
      <c r="D243" s="4">
        <v>1990.1552511415539</v>
      </c>
      <c r="E243" s="4">
        <v>602.42009132420571</v>
      </c>
    </row>
    <row r="244" spans="1:13" x14ac:dyDescent="0.35">
      <c r="A244" s="6">
        <f t="shared" si="7"/>
        <v>49491</v>
      </c>
      <c r="D244" s="4">
        <v>2001.1826484018275</v>
      </c>
      <c r="E244" s="4">
        <v>609.61187214612073</v>
      </c>
    </row>
    <row r="245" spans="1:13" x14ac:dyDescent="0.35">
      <c r="A245" s="6">
        <f t="shared" si="7"/>
        <v>49522</v>
      </c>
      <c r="D245" s="4">
        <v>2012.5776255707788</v>
      </c>
      <c r="E245" s="4">
        <v>617.04337899543498</v>
      </c>
    </row>
    <row r="246" spans="1:13" x14ac:dyDescent="0.35">
      <c r="A246" s="6">
        <f t="shared" si="7"/>
        <v>49553</v>
      </c>
      <c r="D246" s="4">
        <v>2023.9726027397301</v>
      </c>
      <c r="E246" s="4">
        <v>624.47488584474922</v>
      </c>
    </row>
    <row r="247" spans="1:13" x14ac:dyDescent="0.35">
      <c r="A247" s="6">
        <f t="shared" si="7"/>
        <v>49583</v>
      </c>
      <c r="D247" s="5">
        <f>_xlfn.XLOOKUP(YEAR(A247), PV_Zielbereich!A:A, PV_Zielbereich!D:D)/12*1000</f>
        <v>2035.0000000000002</v>
      </c>
      <c r="E247" s="5">
        <f>_xlfn.XLOOKUP(YEAR(A247), PV_Zielbereich!A:A, PV_Zielbereich!F:F)/12*1000</f>
        <v>631.66666666666652</v>
      </c>
    </row>
    <row r="248" spans="1:13" x14ac:dyDescent="0.35">
      <c r="M248" s="4"/>
    </row>
    <row r="258" spans="7:7" x14ac:dyDescent="0.35">
      <c r="G258" s="4"/>
    </row>
    <row r="260" spans="7:7" x14ac:dyDescent="0.35">
      <c r="G260" s="4"/>
    </row>
    <row r="261" spans="7:7" x14ac:dyDescent="0.35">
      <c r="G261" s="4"/>
    </row>
    <row r="263" spans="7:7" x14ac:dyDescent="0.35">
      <c r="G263" s="4"/>
    </row>
  </sheetData>
  <pageMargins left="0.7" right="0.7" top="0.78740157499999996" bottom="0.78740157499999996" header="0.3" footer="0.3"/>
  <pageSetup paperSize="9" orientation="portrait" horizontalDpi="0" verticalDpi="0" r:id="rId1"/>
  <ignoredErrors>
    <ignoredError sqref="C22:C25 C119 C26:C118 C120:C12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3C5D6-7E25-4E68-8769-F796B7D851B8}">
  <sheetPr>
    <tabColor rgb="FFFFFF00"/>
  </sheetPr>
  <dimension ref="A1:J247"/>
  <sheetViews>
    <sheetView topLeftCell="A30" zoomScaleNormal="100" workbookViewId="0">
      <selection activeCell="H62" sqref="H62"/>
    </sheetView>
  </sheetViews>
  <sheetFormatPr baseColWidth="10" defaultRowHeight="14.5" x14ac:dyDescent="0.35"/>
  <cols>
    <col min="2" max="2" width="10.90625" style="4" customWidth="1"/>
  </cols>
  <sheetData>
    <row r="1" spans="1:10" x14ac:dyDescent="0.35">
      <c r="A1" s="10" t="s">
        <v>43</v>
      </c>
      <c r="C1" s="4"/>
      <c r="D1" s="4"/>
      <c r="E1" s="4"/>
    </row>
    <row r="2" spans="1:10" x14ac:dyDescent="0.35">
      <c r="A2" s="6" t="s">
        <v>11</v>
      </c>
      <c r="C2" s="4"/>
      <c r="D2" s="4"/>
      <c r="E2" s="4"/>
    </row>
    <row r="3" spans="1:10" x14ac:dyDescent="0.35">
      <c r="A3" s="6" t="s">
        <v>6</v>
      </c>
      <c r="C3" s="4"/>
      <c r="D3" s="4"/>
      <c r="E3" s="4"/>
    </row>
    <row r="4" spans="1:10" x14ac:dyDescent="0.35">
      <c r="A4" s="6" t="s">
        <v>7</v>
      </c>
      <c r="C4" s="4"/>
      <c r="D4" s="4"/>
      <c r="E4" s="4"/>
    </row>
    <row r="5" spans="1:10" x14ac:dyDescent="0.35">
      <c r="A5" s="6" t="s">
        <v>8</v>
      </c>
      <c r="C5" s="4"/>
      <c r="D5" s="4"/>
      <c r="E5" s="4"/>
    </row>
    <row r="6" spans="1:10" x14ac:dyDescent="0.35">
      <c r="A6" s="6"/>
      <c r="C6" s="4"/>
      <c r="D6" s="4"/>
      <c r="E6" s="4"/>
    </row>
    <row r="7" spans="1:10" x14ac:dyDescent="0.35">
      <c r="A7" s="6"/>
      <c r="C7" s="4"/>
      <c r="D7" s="4"/>
      <c r="E7" s="4"/>
    </row>
    <row r="8" spans="1:10" x14ac:dyDescent="0.35">
      <c r="A8" s="6"/>
      <c r="C8" s="4"/>
      <c r="D8" s="4"/>
      <c r="E8" s="4"/>
      <c r="J8" t="s">
        <v>61</v>
      </c>
    </row>
    <row r="9" spans="1:10" ht="102" x14ac:dyDescent="0.35">
      <c r="A9" s="7" t="s">
        <v>4</v>
      </c>
      <c r="B9" s="8" t="s">
        <v>44</v>
      </c>
      <c r="C9" s="8" t="s">
        <v>2</v>
      </c>
      <c r="D9" s="8" t="s">
        <v>10</v>
      </c>
      <c r="E9" s="8" t="s">
        <v>9</v>
      </c>
      <c r="F9" s="8" t="s">
        <v>63</v>
      </c>
    </row>
    <row r="10" spans="1:10" x14ac:dyDescent="0.35">
      <c r="A10" s="6">
        <v>42370.201597222222</v>
      </c>
      <c r="B10" s="4">
        <v>12.973000000000001</v>
      </c>
      <c r="C10" s="4"/>
      <c r="D10" s="4"/>
      <c r="E10" s="4"/>
    </row>
    <row r="11" spans="1:10" x14ac:dyDescent="0.35">
      <c r="A11" s="6">
        <f>EDATE(A10,1)</f>
        <v>42401</v>
      </c>
      <c r="B11" s="4">
        <v>14.628</v>
      </c>
      <c r="C11" s="4"/>
      <c r="D11" s="4"/>
      <c r="E11" s="4"/>
    </row>
    <row r="12" spans="1:10" x14ac:dyDescent="0.35">
      <c r="A12" s="6">
        <f t="shared" ref="A12:A75" si="0">EDATE(A11,1)</f>
        <v>42430</v>
      </c>
      <c r="B12" s="4">
        <v>11.583</v>
      </c>
      <c r="C12" s="4"/>
      <c r="D12" s="4"/>
      <c r="E12" s="4"/>
    </row>
    <row r="13" spans="1:10" x14ac:dyDescent="0.35">
      <c r="A13" s="6">
        <f t="shared" si="0"/>
        <v>42461</v>
      </c>
      <c r="B13" s="4">
        <v>9.5459999999999994</v>
      </c>
      <c r="C13" s="4"/>
      <c r="D13" s="4"/>
      <c r="E13" s="4"/>
    </row>
    <row r="14" spans="1:10" x14ac:dyDescent="0.35">
      <c r="A14" s="6">
        <f t="shared" si="0"/>
        <v>42491</v>
      </c>
      <c r="B14" s="4">
        <v>8.4440000000000008</v>
      </c>
      <c r="C14" s="4"/>
      <c r="D14" s="4"/>
      <c r="E14" s="4"/>
    </row>
    <row r="15" spans="1:10" x14ac:dyDescent="0.35">
      <c r="A15" s="6">
        <f t="shared" si="0"/>
        <v>42522</v>
      </c>
      <c r="B15" s="4">
        <v>5.4569999999999999</v>
      </c>
      <c r="C15" s="4"/>
      <c r="D15" s="4"/>
      <c r="E15" s="4"/>
    </row>
    <row r="16" spans="1:10" x14ac:dyDescent="0.35">
      <c r="A16" s="6">
        <f t="shared" si="0"/>
        <v>42552</v>
      </c>
      <c r="B16" s="4">
        <v>5.9660000000000002</v>
      </c>
      <c r="C16" s="4"/>
      <c r="D16" s="4"/>
      <c r="E16" s="4"/>
    </row>
    <row r="17" spans="1:5" x14ac:dyDescent="0.35">
      <c r="A17" s="6">
        <f t="shared" si="0"/>
        <v>42583</v>
      </c>
      <c r="B17" s="4">
        <v>5.6120000000000001</v>
      </c>
      <c r="C17" s="4"/>
      <c r="D17" s="4"/>
      <c r="E17" s="4"/>
    </row>
    <row r="18" spans="1:5" x14ac:dyDescent="0.35">
      <c r="A18" s="6">
        <f t="shared" si="0"/>
        <v>42614</v>
      </c>
      <c r="B18" s="4">
        <v>5.1970000000000001</v>
      </c>
      <c r="C18" s="4"/>
      <c r="D18" s="4"/>
      <c r="E18" s="4"/>
    </row>
    <row r="19" spans="1:5" x14ac:dyDescent="0.35">
      <c r="A19" s="6">
        <f t="shared" si="0"/>
        <v>42644</v>
      </c>
      <c r="B19" s="4">
        <v>10.074999999999999</v>
      </c>
      <c r="C19" s="4"/>
      <c r="D19" s="4"/>
      <c r="E19" s="4"/>
    </row>
    <row r="20" spans="1:5" x14ac:dyDescent="0.35">
      <c r="A20" s="6">
        <f t="shared" si="0"/>
        <v>42675</v>
      </c>
      <c r="B20" s="4">
        <v>11.759</v>
      </c>
      <c r="C20" s="4"/>
      <c r="D20" s="4"/>
      <c r="E20" s="4"/>
    </row>
    <row r="21" spans="1:5" x14ac:dyDescent="0.35">
      <c r="A21" s="6">
        <f t="shared" si="0"/>
        <v>42705</v>
      </c>
      <c r="B21" s="4">
        <v>7.36</v>
      </c>
      <c r="C21" s="4">
        <f>AVERAGE(B10:B21)</f>
        <v>9.0499999999999989</v>
      </c>
      <c r="D21" s="4"/>
      <c r="E21" s="4"/>
    </row>
    <row r="22" spans="1:5" x14ac:dyDescent="0.35">
      <c r="A22" s="6">
        <f t="shared" si="0"/>
        <v>42736</v>
      </c>
      <c r="B22" s="4">
        <v>10.923999999999999</v>
      </c>
      <c r="C22" s="4">
        <f>AVERAGE(B11:B22)</f>
        <v>8.8792500000000008</v>
      </c>
      <c r="D22" s="4"/>
      <c r="E22" s="4"/>
    </row>
    <row r="23" spans="1:5" x14ac:dyDescent="0.35">
      <c r="A23" s="6">
        <f t="shared" si="0"/>
        <v>42767</v>
      </c>
      <c r="B23" s="4">
        <v>12.967000000000001</v>
      </c>
      <c r="C23" s="4">
        <f t="shared" ref="C23:C86" si="1">AVERAGE(B12:B23)</f>
        <v>8.7408333333333328</v>
      </c>
      <c r="D23" s="4"/>
      <c r="E23" s="4"/>
    </row>
    <row r="24" spans="1:5" x14ac:dyDescent="0.35">
      <c r="A24" s="6">
        <f t="shared" si="0"/>
        <v>42795</v>
      </c>
      <c r="B24" s="4">
        <v>13.51</v>
      </c>
      <c r="C24" s="4">
        <f t="shared" si="1"/>
        <v>8.9014166666666679</v>
      </c>
      <c r="D24" s="4"/>
      <c r="E24" s="4"/>
    </row>
    <row r="25" spans="1:5" x14ac:dyDescent="0.35">
      <c r="A25" s="6">
        <f t="shared" si="0"/>
        <v>42826</v>
      </c>
      <c r="B25" s="4">
        <v>8.9700000000000006</v>
      </c>
      <c r="C25" s="4">
        <f t="shared" si="1"/>
        <v>8.853416666666666</v>
      </c>
      <c r="D25" s="4"/>
      <c r="E25" s="4"/>
    </row>
    <row r="26" spans="1:5" x14ac:dyDescent="0.35">
      <c r="A26" s="6">
        <f t="shared" si="0"/>
        <v>42856</v>
      </c>
      <c r="B26" s="4">
        <v>8.3439999999999994</v>
      </c>
      <c r="C26" s="4">
        <f t="shared" si="1"/>
        <v>8.8450833333333332</v>
      </c>
      <c r="D26" s="4"/>
      <c r="E26" s="4"/>
    </row>
    <row r="27" spans="1:5" x14ac:dyDescent="0.35">
      <c r="A27" s="6">
        <f t="shared" si="0"/>
        <v>42887</v>
      </c>
      <c r="B27" s="4">
        <v>7.5910000000000002</v>
      </c>
      <c r="C27" s="4">
        <f t="shared" si="1"/>
        <v>9.0229166666666654</v>
      </c>
      <c r="D27" s="4"/>
      <c r="E27" s="4"/>
    </row>
    <row r="28" spans="1:5" x14ac:dyDescent="0.35">
      <c r="A28" s="6">
        <f t="shared" si="0"/>
        <v>42917</v>
      </c>
      <c r="B28" s="4">
        <v>10.176</v>
      </c>
      <c r="C28" s="4">
        <f t="shared" si="1"/>
        <v>9.3737499999999994</v>
      </c>
      <c r="D28" s="4"/>
      <c r="E28" s="4"/>
    </row>
    <row r="29" spans="1:5" x14ac:dyDescent="0.35">
      <c r="A29" s="6">
        <f t="shared" si="0"/>
        <v>42948</v>
      </c>
      <c r="B29" s="4">
        <v>7.8410000000000002</v>
      </c>
      <c r="C29" s="4">
        <f t="shared" si="1"/>
        <v>9.5594999999999981</v>
      </c>
      <c r="D29" s="4"/>
      <c r="E29" s="4"/>
    </row>
    <row r="30" spans="1:5" x14ac:dyDescent="0.35">
      <c r="A30" s="6">
        <f t="shared" si="0"/>
        <v>42979</v>
      </c>
      <c r="B30" s="4">
        <v>9.3460000000000001</v>
      </c>
      <c r="C30" s="4">
        <f t="shared" si="1"/>
        <v>9.9052499999999988</v>
      </c>
      <c r="D30" s="4"/>
      <c r="E30" s="4"/>
    </row>
    <row r="31" spans="1:5" x14ac:dyDescent="0.35">
      <c r="A31" s="6">
        <f t="shared" si="0"/>
        <v>43009</v>
      </c>
      <c r="B31" s="4">
        <v>11.228999999999999</v>
      </c>
      <c r="C31" s="4">
        <f t="shared" si="1"/>
        <v>10.001416666666666</v>
      </c>
      <c r="D31" s="4"/>
      <c r="E31" s="4"/>
    </row>
    <row r="32" spans="1:5" x14ac:dyDescent="0.35">
      <c r="A32" s="6">
        <f t="shared" si="0"/>
        <v>43040</v>
      </c>
      <c r="B32" s="4">
        <v>14.968999999999999</v>
      </c>
      <c r="C32" s="4">
        <f t="shared" si="1"/>
        <v>10.268916666666666</v>
      </c>
      <c r="D32" s="4"/>
      <c r="E32" s="4"/>
    </row>
    <row r="33" spans="1:5" x14ac:dyDescent="0.35">
      <c r="A33" s="6">
        <f t="shared" si="0"/>
        <v>43070</v>
      </c>
      <c r="B33" s="4">
        <v>17.07</v>
      </c>
      <c r="C33" s="4">
        <f t="shared" si="1"/>
        <v>11.078083333333332</v>
      </c>
      <c r="D33" s="4"/>
      <c r="E33" s="4"/>
    </row>
    <row r="34" spans="1:5" x14ac:dyDescent="0.35">
      <c r="A34" s="6">
        <f t="shared" si="0"/>
        <v>43101</v>
      </c>
      <c r="B34" s="4">
        <v>20.417999999999999</v>
      </c>
      <c r="C34" s="4">
        <f t="shared" si="1"/>
        <v>11.869250000000001</v>
      </c>
      <c r="D34" s="4"/>
      <c r="E34" s="4"/>
    </row>
    <row r="35" spans="1:5" x14ac:dyDescent="0.35">
      <c r="A35" s="6">
        <f t="shared" si="0"/>
        <v>43132</v>
      </c>
      <c r="B35" s="4">
        <v>8.1760000000000002</v>
      </c>
      <c r="C35" s="4">
        <f t="shared" si="1"/>
        <v>11.469999999999999</v>
      </c>
      <c r="D35" s="4"/>
      <c r="E35" s="4"/>
    </row>
    <row r="36" spans="1:5" x14ac:dyDescent="0.35">
      <c r="A36" s="6">
        <f t="shared" si="0"/>
        <v>43160</v>
      </c>
      <c r="B36" s="4">
        <v>10.709</v>
      </c>
      <c r="C36" s="4">
        <f t="shared" si="1"/>
        <v>11.236583333333334</v>
      </c>
      <c r="D36" s="4"/>
      <c r="E36" s="4"/>
    </row>
    <row r="37" spans="1:5" x14ac:dyDescent="0.35">
      <c r="A37" s="6">
        <f t="shared" si="0"/>
        <v>43191</v>
      </c>
      <c r="B37" s="4">
        <v>11.923</v>
      </c>
      <c r="C37" s="4">
        <f t="shared" si="1"/>
        <v>11.482666666666667</v>
      </c>
      <c r="D37" s="4"/>
      <c r="E37" s="4"/>
    </row>
    <row r="38" spans="1:5" x14ac:dyDescent="0.35">
      <c r="A38" s="6">
        <f t="shared" si="0"/>
        <v>43221</v>
      </c>
      <c r="B38" s="4">
        <v>8.3350000000000009</v>
      </c>
      <c r="C38" s="4">
        <f t="shared" si="1"/>
        <v>11.481916666666669</v>
      </c>
      <c r="D38" s="4"/>
      <c r="E38" s="4"/>
    </row>
    <row r="39" spans="1:5" x14ac:dyDescent="0.35">
      <c r="A39" s="6">
        <f t="shared" si="0"/>
        <v>43252</v>
      </c>
      <c r="B39" s="4">
        <v>6.298</v>
      </c>
      <c r="C39" s="4">
        <f t="shared" si="1"/>
        <v>11.374166666666667</v>
      </c>
      <c r="D39" s="4"/>
      <c r="E39" s="4"/>
    </row>
    <row r="40" spans="1:5" x14ac:dyDescent="0.35">
      <c r="A40" s="6">
        <f t="shared" si="0"/>
        <v>43282</v>
      </c>
      <c r="B40" s="4">
        <v>6.1260000000000003</v>
      </c>
      <c r="C40" s="4">
        <f t="shared" si="1"/>
        <v>11.036666666666667</v>
      </c>
      <c r="D40" s="4"/>
      <c r="E40" s="4"/>
    </row>
    <row r="41" spans="1:5" x14ac:dyDescent="0.35">
      <c r="A41" s="6">
        <f t="shared" si="0"/>
        <v>43313</v>
      </c>
      <c r="B41" s="4">
        <v>8.9779999999999998</v>
      </c>
      <c r="C41" s="4">
        <f t="shared" si="1"/>
        <v>11.131416666666668</v>
      </c>
      <c r="D41" s="4"/>
      <c r="E41" s="4"/>
    </row>
    <row r="42" spans="1:5" x14ac:dyDescent="0.35">
      <c r="A42" s="6">
        <f t="shared" si="0"/>
        <v>43344</v>
      </c>
      <c r="B42" s="4">
        <v>9.6780000000000008</v>
      </c>
      <c r="C42" s="4">
        <f t="shared" si="1"/>
        <v>11.159083333333335</v>
      </c>
      <c r="D42" s="4"/>
      <c r="E42" s="4"/>
    </row>
    <row r="43" spans="1:5" x14ac:dyDescent="0.35">
      <c r="A43" s="6">
        <f t="shared" si="0"/>
        <v>43374</v>
      </c>
      <c r="B43" s="4">
        <v>10.775</v>
      </c>
      <c r="C43" s="4">
        <f t="shared" si="1"/>
        <v>11.121249999999998</v>
      </c>
      <c r="D43" s="4"/>
      <c r="E43" s="4"/>
    </row>
    <row r="44" spans="1:5" x14ac:dyDescent="0.35">
      <c r="A44" s="6">
        <f t="shared" si="0"/>
        <v>43405</v>
      </c>
      <c r="B44" s="4">
        <v>10.714</v>
      </c>
      <c r="C44" s="4">
        <f t="shared" si="1"/>
        <v>10.766666666666667</v>
      </c>
      <c r="D44" s="4"/>
      <c r="E44" s="4"/>
    </row>
    <row r="45" spans="1:5" x14ac:dyDescent="0.35">
      <c r="A45" s="6">
        <f t="shared" si="0"/>
        <v>43435</v>
      </c>
      <c r="B45" s="4">
        <v>9.67</v>
      </c>
      <c r="C45" s="4">
        <f t="shared" si="1"/>
        <v>10.15</v>
      </c>
      <c r="D45" s="4"/>
      <c r="E45" s="4"/>
    </row>
    <row r="46" spans="1:5" x14ac:dyDescent="0.35">
      <c r="A46" s="6">
        <f t="shared" si="0"/>
        <v>43466</v>
      </c>
      <c r="B46" s="4">
        <v>14.475</v>
      </c>
      <c r="C46" s="4">
        <f t="shared" si="1"/>
        <v>9.6547499999999999</v>
      </c>
      <c r="D46" s="4"/>
      <c r="E46" s="4"/>
    </row>
    <row r="47" spans="1:5" x14ac:dyDescent="0.35">
      <c r="A47" s="6">
        <f t="shared" si="0"/>
        <v>43497</v>
      </c>
      <c r="B47" s="4">
        <v>16.739999999999998</v>
      </c>
      <c r="C47" s="4">
        <f t="shared" si="1"/>
        <v>10.368416666666667</v>
      </c>
      <c r="D47" s="4"/>
      <c r="E47" s="4"/>
    </row>
    <row r="48" spans="1:5" x14ac:dyDescent="0.35">
      <c r="A48" s="6">
        <f t="shared" si="0"/>
        <v>43525</v>
      </c>
      <c r="B48" s="4">
        <v>24.262</v>
      </c>
      <c r="C48" s="4">
        <f t="shared" si="1"/>
        <v>11.497833333333332</v>
      </c>
      <c r="D48" s="4"/>
      <c r="E48" s="4"/>
    </row>
    <row r="49" spans="1:5" x14ac:dyDescent="0.35">
      <c r="A49" s="6">
        <f t="shared" si="0"/>
        <v>43556</v>
      </c>
      <c r="B49" s="4">
        <v>8.6180000000000003</v>
      </c>
      <c r="C49" s="4">
        <f t="shared" si="1"/>
        <v>11.222416666666666</v>
      </c>
      <c r="D49" s="4"/>
      <c r="E49" s="4"/>
    </row>
    <row r="50" spans="1:5" x14ac:dyDescent="0.35">
      <c r="A50" s="6">
        <f t="shared" si="0"/>
        <v>43586</v>
      </c>
      <c r="B50" s="4">
        <v>13.849</v>
      </c>
      <c r="C50" s="4">
        <f t="shared" si="1"/>
        <v>11.681916666666666</v>
      </c>
      <c r="D50" s="4"/>
      <c r="E50" s="4"/>
    </row>
    <row r="51" spans="1:5" x14ac:dyDescent="0.35">
      <c r="A51" s="6">
        <f t="shared" si="0"/>
        <v>43617</v>
      </c>
      <c r="B51" s="4">
        <v>7.9050000000000002</v>
      </c>
      <c r="C51" s="4">
        <f t="shared" si="1"/>
        <v>11.815833333333332</v>
      </c>
      <c r="D51" s="4"/>
      <c r="E51" s="4"/>
    </row>
    <row r="52" spans="1:5" x14ac:dyDescent="0.35">
      <c r="A52" s="6">
        <f t="shared" si="0"/>
        <v>43647</v>
      </c>
      <c r="B52" s="4">
        <v>7.984</v>
      </c>
      <c r="C52" s="4">
        <f t="shared" si="1"/>
        <v>11.970666666666666</v>
      </c>
      <c r="D52" s="4"/>
      <c r="E52" s="4"/>
    </row>
    <row r="53" spans="1:5" x14ac:dyDescent="0.35">
      <c r="A53" s="6">
        <f t="shared" si="0"/>
        <v>43678</v>
      </c>
      <c r="B53" s="4">
        <v>9.4350000000000005</v>
      </c>
      <c r="C53" s="4">
        <f t="shared" si="1"/>
        <v>12.008750000000001</v>
      </c>
      <c r="D53" s="4"/>
      <c r="E53" s="4"/>
    </row>
    <row r="54" spans="1:5" x14ac:dyDescent="0.35">
      <c r="A54" s="6">
        <f t="shared" si="0"/>
        <v>43709</v>
      </c>
      <c r="B54" s="4">
        <v>9.5129999999999999</v>
      </c>
      <c r="C54" s="4">
        <f t="shared" si="1"/>
        <v>11.994999999999999</v>
      </c>
      <c r="D54" s="4"/>
      <c r="E54" s="4"/>
    </row>
    <row r="55" spans="1:5" x14ac:dyDescent="0.35">
      <c r="A55" s="6">
        <f t="shared" si="0"/>
        <v>43739</v>
      </c>
      <c r="B55" s="4">
        <v>14.122999999999999</v>
      </c>
      <c r="C55" s="4">
        <f t="shared" si="1"/>
        <v>12.273999999999999</v>
      </c>
      <c r="D55" s="4"/>
      <c r="E55" s="4"/>
    </row>
    <row r="56" spans="1:5" x14ac:dyDescent="0.35">
      <c r="A56" s="6">
        <f t="shared" si="0"/>
        <v>43770</v>
      </c>
      <c r="B56" s="4">
        <v>12.827</v>
      </c>
      <c r="C56" s="4">
        <f t="shared" si="1"/>
        <v>12.450083333333332</v>
      </c>
      <c r="D56" s="4"/>
      <c r="E56" s="4"/>
    </row>
    <row r="57" spans="1:5" x14ac:dyDescent="0.35">
      <c r="A57" s="6">
        <f t="shared" si="0"/>
        <v>43800</v>
      </c>
      <c r="B57" s="4">
        <v>6.1879999999999997</v>
      </c>
      <c r="C57" s="4">
        <f t="shared" si="1"/>
        <v>12.159916666666668</v>
      </c>
      <c r="D57" s="4"/>
      <c r="E57" s="4"/>
    </row>
    <row r="58" spans="1:5" x14ac:dyDescent="0.35">
      <c r="A58" s="6">
        <f t="shared" si="0"/>
        <v>43831</v>
      </c>
      <c r="B58" s="4">
        <v>16</v>
      </c>
      <c r="C58" s="4">
        <f t="shared" si="1"/>
        <v>12.286999999999999</v>
      </c>
      <c r="D58" s="4"/>
      <c r="E58" s="4"/>
    </row>
    <row r="59" spans="1:5" x14ac:dyDescent="0.35">
      <c r="A59" s="6">
        <f t="shared" si="0"/>
        <v>43862</v>
      </c>
      <c r="B59" s="4">
        <v>25</v>
      </c>
      <c r="C59" s="4">
        <f t="shared" si="1"/>
        <v>12.975333333333333</v>
      </c>
      <c r="D59" s="4"/>
      <c r="E59" s="4"/>
    </row>
    <row r="60" spans="1:5" x14ac:dyDescent="0.35">
      <c r="A60" s="6">
        <f t="shared" si="0"/>
        <v>43891</v>
      </c>
      <c r="B60" s="4">
        <v>16</v>
      </c>
      <c r="C60" s="4">
        <f t="shared" si="1"/>
        <v>12.286833333333334</v>
      </c>
      <c r="D60" s="4"/>
      <c r="E60" s="4"/>
    </row>
    <row r="61" spans="1:5" x14ac:dyDescent="0.35">
      <c r="A61" s="6">
        <f t="shared" si="0"/>
        <v>43922</v>
      </c>
      <c r="B61" s="4">
        <v>7</v>
      </c>
      <c r="C61" s="4">
        <f t="shared" si="1"/>
        <v>12.152000000000001</v>
      </c>
      <c r="D61" s="4"/>
      <c r="E61" s="4"/>
    </row>
    <row r="62" spans="1:5" x14ac:dyDescent="0.35">
      <c r="A62" s="6">
        <f t="shared" si="0"/>
        <v>43952</v>
      </c>
      <c r="B62" s="4">
        <v>10</v>
      </c>
      <c r="C62" s="4">
        <f t="shared" si="1"/>
        <v>11.831249999999999</v>
      </c>
      <c r="D62" s="4"/>
      <c r="E62" s="4"/>
    </row>
    <row r="63" spans="1:5" x14ac:dyDescent="0.35">
      <c r="A63" s="6">
        <f t="shared" si="0"/>
        <v>43983</v>
      </c>
      <c r="B63" s="4">
        <v>8</v>
      </c>
      <c r="C63" s="4">
        <f t="shared" si="1"/>
        <v>11.839166666666666</v>
      </c>
      <c r="D63" s="4"/>
      <c r="E63" s="4"/>
    </row>
    <row r="64" spans="1:5" x14ac:dyDescent="0.35">
      <c r="A64" s="6">
        <f t="shared" si="0"/>
        <v>44013</v>
      </c>
      <c r="B64" s="4">
        <v>7</v>
      </c>
      <c r="C64" s="4">
        <f t="shared" si="1"/>
        <v>11.757166666666668</v>
      </c>
      <c r="D64" s="4"/>
      <c r="E64" s="4"/>
    </row>
    <row r="65" spans="1:5" x14ac:dyDescent="0.35">
      <c r="A65" s="6">
        <f t="shared" si="0"/>
        <v>44044</v>
      </c>
      <c r="B65" s="4">
        <v>7</v>
      </c>
      <c r="C65" s="4">
        <f t="shared" si="1"/>
        <v>11.554250000000001</v>
      </c>
      <c r="D65" s="4"/>
      <c r="E65" s="4"/>
    </row>
    <row r="66" spans="1:5" x14ac:dyDescent="0.35">
      <c r="A66" s="6">
        <f t="shared" si="0"/>
        <v>44075</v>
      </c>
      <c r="B66" s="4">
        <v>8</v>
      </c>
      <c r="C66" s="4">
        <f t="shared" si="1"/>
        <v>11.428166666666668</v>
      </c>
      <c r="D66" s="4"/>
      <c r="E66" s="4"/>
    </row>
    <row r="67" spans="1:5" x14ac:dyDescent="0.35">
      <c r="A67" s="6">
        <f t="shared" si="0"/>
        <v>44105</v>
      </c>
      <c r="B67" s="4">
        <v>15</v>
      </c>
      <c r="C67" s="4">
        <f t="shared" si="1"/>
        <v>11.501249999999999</v>
      </c>
      <c r="D67" s="4"/>
      <c r="E67" s="4"/>
    </row>
    <row r="68" spans="1:5" x14ac:dyDescent="0.35">
      <c r="A68" s="6">
        <f t="shared" si="0"/>
        <v>44136</v>
      </c>
      <c r="B68" s="4">
        <v>10</v>
      </c>
      <c r="C68" s="4">
        <f t="shared" si="1"/>
        <v>11.265666666666666</v>
      </c>
      <c r="D68" s="4"/>
      <c r="E68" s="4"/>
    </row>
    <row r="69" spans="1:5" x14ac:dyDescent="0.35">
      <c r="A69" s="6">
        <f t="shared" si="0"/>
        <v>44166</v>
      </c>
      <c r="B69" s="4">
        <v>16</v>
      </c>
      <c r="C69" s="4">
        <f t="shared" si="1"/>
        <v>12.083333333333334</v>
      </c>
      <c r="D69" s="4"/>
      <c r="E69" s="4"/>
    </row>
    <row r="70" spans="1:5" x14ac:dyDescent="0.35">
      <c r="A70" s="6">
        <f t="shared" si="0"/>
        <v>44197</v>
      </c>
      <c r="B70" s="4">
        <v>17</v>
      </c>
      <c r="C70" s="4">
        <f t="shared" si="1"/>
        <v>12.166666666666666</v>
      </c>
      <c r="D70" s="4"/>
      <c r="E70" s="4"/>
    </row>
    <row r="71" spans="1:5" x14ac:dyDescent="0.35">
      <c r="A71" s="6">
        <f t="shared" si="0"/>
        <v>44228</v>
      </c>
      <c r="B71" s="4">
        <v>16</v>
      </c>
      <c r="C71" s="4">
        <f t="shared" si="1"/>
        <v>11.416666666666666</v>
      </c>
      <c r="D71" s="4"/>
      <c r="E71" s="4"/>
    </row>
    <row r="72" spans="1:5" x14ac:dyDescent="0.35">
      <c r="A72" s="6">
        <f t="shared" si="0"/>
        <v>44256</v>
      </c>
      <c r="B72" s="4">
        <v>12</v>
      </c>
      <c r="C72" s="4">
        <f t="shared" si="1"/>
        <v>11.083333333333334</v>
      </c>
      <c r="D72" s="4"/>
      <c r="E72" s="4"/>
    </row>
    <row r="73" spans="1:5" x14ac:dyDescent="0.35">
      <c r="A73" s="6">
        <f t="shared" si="0"/>
        <v>44287</v>
      </c>
      <c r="B73" s="4">
        <v>11</v>
      </c>
      <c r="C73" s="4">
        <f t="shared" si="1"/>
        <v>11.416666666666666</v>
      </c>
      <c r="D73" s="4"/>
      <c r="E73" s="4"/>
    </row>
    <row r="74" spans="1:5" x14ac:dyDescent="0.35">
      <c r="A74" s="6">
        <f t="shared" si="0"/>
        <v>44317</v>
      </c>
      <c r="B74" s="4">
        <v>16</v>
      </c>
      <c r="C74" s="4">
        <f t="shared" si="1"/>
        <v>11.916666666666666</v>
      </c>
      <c r="D74" s="18"/>
      <c r="E74" s="4"/>
    </row>
    <row r="75" spans="1:5" x14ac:dyDescent="0.35">
      <c r="A75" s="6">
        <f t="shared" si="0"/>
        <v>44348</v>
      </c>
      <c r="B75" s="4">
        <v>7</v>
      </c>
      <c r="C75" s="4">
        <f t="shared" si="1"/>
        <v>11.833333333333334</v>
      </c>
      <c r="D75" s="4"/>
      <c r="E75" s="4"/>
    </row>
    <row r="76" spans="1:5" x14ac:dyDescent="0.35">
      <c r="A76" s="6">
        <f t="shared" ref="A76:A139" si="2">EDATE(A75,1)</f>
        <v>44378</v>
      </c>
      <c r="B76" s="4">
        <v>9</v>
      </c>
      <c r="C76" s="4">
        <f t="shared" si="1"/>
        <v>12</v>
      </c>
      <c r="D76" s="4"/>
      <c r="E76" s="4"/>
    </row>
    <row r="77" spans="1:5" x14ac:dyDescent="0.35">
      <c r="A77" s="6">
        <f t="shared" si="2"/>
        <v>44409</v>
      </c>
      <c r="B77" s="4">
        <v>9</v>
      </c>
      <c r="C77" s="4">
        <f t="shared" si="1"/>
        <v>12.166666666666666</v>
      </c>
      <c r="D77" s="4"/>
      <c r="E77" s="4"/>
    </row>
    <row r="78" spans="1:5" x14ac:dyDescent="0.35">
      <c r="A78" s="6">
        <f t="shared" si="2"/>
        <v>44440</v>
      </c>
      <c r="B78" s="4">
        <v>7</v>
      </c>
      <c r="C78" s="4">
        <f t="shared" si="1"/>
        <v>12.083333333333334</v>
      </c>
      <c r="D78" s="4"/>
      <c r="E78" s="4"/>
    </row>
    <row r="79" spans="1:5" x14ac:dyDescent="0.35">
      <c r="A79" s="6">
        <f t="shared" si="2"/>
        <v>44470</v>
      </c>
      <c r="B79" s="4">
        <v>14</v>
      </c>
      <c r="C79" s="4">
        <f t="shared" si="1"/>
        <v>12</v>
      </c>
      <c r="D79" s="5">
        <f>_xlfn.XLOOKUP(YEAR(A79), Wind_Zielbereich!A:A, Wind_Zielbereich!D:D)/12*1000</f>
        <v>17.333333333333201</v>
      </c>
      <c r="E79" s="5">
        <f>_xlfn.XLOOKUP(YEAR(A79), Wind_Zielbereich!A:A, Wind_Zielbereich!F:F)/12*1000</f>
        <v>13.083333333334224</v>
      </c>
    </row>
    <row r="80" spans="1:5" x14ac:dyDescent="0.35">
      <c r="A80" s="6">
        <f t="shared" si="2"/>
        <v>44501</v>
      </c>
      <c r="B80" s="4">
        <v>9</v>
      </c>
      <c r="C80" s="4">
        <f t="shared" si="1"/>
        <v>11.916666666666666</v>
      </c>
      <c r="D80" s="4" cm="1">
        <f t="array" ref="D80:D90">TREND(_xlfn.VSTACK(D79,D91),_xlfn.VSTACK(A79,A91),A80:A90)</f>
        <v>17.743835616438218</v>
      </c>
      <c r="E80" s="4" cm="1">
        <f t="array" ref="E80:E90">TREND(_xlfn.VSTACK(E79,E91),_xlfn.VSTACK($A79,$A91),$A80:$A90)</f>
        <v>14.19452054794624</v>
      </c>
    </row>
    <row r="81" spans="1:5" x14ac:dyDescent="0.35">
      <c r="A81" s="6">
        <f t="shared" si="2"/>
        <v>44531</v>
      </c>
      <c r="B81" s="4">
        <v>18</v>
      </c>
      <c r="C81" s="4">
        <f t="shared" si="1"/>
        <v>12.083333333333334</v>
      </c>
      <c r="D81" s="4">
        <v>18.141095890410838</v>
      </c>
      <c r="E81" s="4">
        <v>15.269863013699705</v>
      </c>
    </row>
    <row r="82" spans="1:5" x14ac:dyDescent="0.35">
      <c r="A82" s="6">
        <f t="shared" si="2"/>
        <v>44562</v>
      </c>
      <c r="B82" s="4">
        <v>17</v>
      </c>
      <c r="C82" s="4">
        <f t="shared" si="1"/>
        <v>12.083333333333334</v>
      </c>
      <c r="D82" s="4">
        <v>18.551598173515913</v>
      </c>
      <c r="E82" s="4">
        <v>16.381050228311778</v>
      </c>
    </row>
    <row r="83" spans="1:5" x14ac:dyDescent="0.35">
      <c r="A83" s="6">
        <f t="shared" si="2"/>
        <v>44593</v>
      </c>
      <c r="B83" s="4">
        <v>21</v>
      </c>
      <c r="C83" s="4">
        <f t="shared" si="1"/>
        <v>12.5</v>
      </c>
      <c r="D83" s="4">
        <v>18.962100456620988</v>
      </c>
      <c r="E83" s="4">
        <v>17.492237442923852</v>
      </c>
    </row>
    <row r="84" spans="1:5" x14ac:dyDescent="0.35">
      <c r="A84" s="6">
        <f t="shared" si="2"/>
        <v>44621</v>
      </c>
      <c r="B84" s="4">
        <v>9</v>
      </c>
      <c r="C84" s="4">
        <f t="shared" si="1"/>
        <v>12.25</v>
      </c>
      <c r="D84" s="4">
        <v>19.332876712328812</v>
      </c>
      <c r="E84" s="4">
        <v>18.495890410960556</v>
      </c>
    </row>
    <row r="85" spans="1:5" x14ac:dyDescent="0.35">
      <c r="A85" s="6">
        <f t="shared" si="2"/>
        <v>44652</v>
      </c>
      <c r="B85" s="4">
        <v>12</v>
      </c>
      <c r="C85" s="4">
        <f t="shared" si="1"/>
        <v>12.333333333333334</v>
      </c>
      <c r="D85" s="4">
        <v>19.743378995433886</v>
      </c>
      <c r="E85" s="4">
        <v>19.607077625572629</v>
      </c>
    </row>
    <row r="86" spans="1:5" x14ac:dyDescent="0.35">
      <c r="A86" s="6">
        <f t="shared" si="2"/>
        <v>44682</v>
      </c>
      <c r="B86" s="4">
        <v>9</v>
      </c>
      <c r="C86" s="4">
        <f t="shared" si="1"/>
        <v>11.75</v>
      </c>
      <c r="D86" s="4">
        <v>20.140639269406506</v>
      </c>
      <c r="E86" s="4">
        <v>20.682420091326094</v>
      </c>
    </row>
    <row r="87" spans="1:5" x14ac:dyDescent="0.35">
      <c r="A87" s="6">
        <f t="shared" si="2"/>
        <v>44713</v>
      </c>
      <c r="B87" s="4">
        <v>9</v>
      </c>
      <c r="C87" s="4">
        <f t="shared" ref="C87:C130" si="3">AVERAGE(B76:B87)</f>
        <v>11.916666666666666</v>
      </c>
      <c r="D87" s="4">
        <v>20.551141552511581</v>
      </c>
      <c r="E87" s="4">
        <v>21.793607305938167</v>
      </c>
    </row>
    <row r="88" spans="1:5" x14ac:dyDescent="0.35">
      <c r="A88" s="6">
        <f t="shared" si="2"/>
        <v>44743</v>
      </c>
      <c r="B88" s="4">
        <v>8</v>
      </c>
      <c r="C88" s="4">
        <f t="shared" si="3"/>
        <v>11.833333333333334</v>
      </c>
      <c r="D88" s="4">
        <v>20.948401826484314</v>
      </c>
      <c r="E88" s="4">
        <v>22.868949771691859</v>
      </c>
    </row>
    <row r="89" spans="1:5" x14ac:dyDescent="0.35">
      <c r="A89" s="6">
        <f t="shared" si="2"/>
        <v>44774</v>
      </c>
      <c r="B89" s="4">
        <v>8</v>
      </c>
      <c r="C89" s="4">
        <f t="shared" si="3"/>
        <v>11.75</v>
      </c>
      <c r="D89" s="4">
        <v>21.358904109589389</v>
      </c>
      <c r="E89" s="4">
        <v>23.980136986303933</v>
      </c>
    </row>
    <row r="90" spans="1:5" x14ac:dyDescent="0.35">
      <c r="A90" s="6">
        <f t="shared" si="2"/>
        <v>44805</v>
      </c>
      <c r="B90" s="4">
        <v>11</v>
      </c>
      <c r="C90" s="4">
        <f t="shared" si="3"/>
        <v>12.083333333333334</v>
      </c>
      <c r="D90" s="4">
        <v>21.769406392694464</v>
      </c>
      <c r="E90" s="4">
        <v>25.091324200916006</v>
      </c>
    </row>
    <row r="91" spans="1:5" x14ac:dyDescent="0.35">
      <c r="A91" s="6">
        <f t="shared" si="2"/>
        <v>44835</v>
      </c>
      <c r="B91" s="4">
        <v>13</v>
      </c>
      <c r="C91" s="4">
        <f t="shared" si="3"/>
        <v>12</v>
      </c>
      <c r="D91" s="5">
        <f>_xlfn.XLOOKUP(YEAR(A91), Wind_Zielbereich!A:A, Wind_Zielbereich!D:D)/12*1000</f>
        <v>22.166666666667112</v>
      </c>
      <c r="E91" s="5">
        <f>_xlfn.XLOOKUP(YEAR(A91), Wind_Zielbereich!A:A, Wind_Zielbereich!F:F)/12*1000</f>
        <v>26.166666666669631</v>
      </c>
    </row>
    <row r="92" spans="1:5" x14ac:dyDescent="0.35">
      <c r="A92" s="6">
        <f t="shared" si="2"/>
        <v>44866</v>
      </c>
      <c r="B92" s="4">
        <v>16</v>
      </c>
      <c r="C92" s="4">
        <f t="shared" si="3"/>
        <v>12.583333333333334</v>
      </c>
      <c r="D92" s="4" cm="1">
        <f t="array" ref="D92:D102">TREND(_xlfn.VSTACK(D91,D103),_xlfn.VSTACK($A91,$A103),$A92:$A102)</f>
        <v>22.577168949772044</v>
      </c>
      <c r="E92" s="4" cm="1">
        <f t="array" ref="E92:E102">TREND(_xlfn.VSTACK(E91,E103),_xlfn.VSTACK($A91,$A103),$A92:$A102)</f>
        <v>27.277853881281317</v>
      </c>
    </row>
    <row r="93" spans="1:5" x14ac:dyDescent="0.35">
      <c r="A93" s="6">
        <f t="shared" si="2"/>
        <v>44896</v>
      </c>
      <c r="B93" s="4">
        <v>17</v>
      </c>
      <c r="C93" s="4">
        <f t="shared" si="3"/>
        <v>12.5</v>
      </c>
      <c r="D93" s="4">
        <v>22.974429223744664</v>
      </c>
      <c r="E93" s="4">
        <v>28.353196347034554</v>
      </c>
    </row>
    <row r="94" spans="1:5" x14ac:dyDescent="0.35">
      <c r="A94" s="6">
        <f t="shared" si="2"/>
        <v>44927</v>
      </c>
      <c r="B94" s="4">
        <v>16</v>
      </c>
      <c r="C94" s="4">
        <f t="shared" si="3"/>
        <v>12.416666666666666</v>
      </c>
      <c r="D94" s="4">
        <v>23.384931506849625</v>
      </c>
      <c r="E94" s="4">
        <v>29.4643835616464</v>
      </c>
    </row>
    <row r="95" spans="1:5" x14ac:dyDescent="0.35">
      <c r="A95" s="6">
        <f t="shared" si="2"/>
        <v>44958</v>
      </c>
      <c r="B95" s="4">
        <v>10</v>
      </c>
      <c r="C95" s="4">
        <f t="shared" si="3"/>
        <v>11.5</v>
      </c>
      <c r="D95" s="4">
        <v>23.795433789954586</v>
      </c>
      <c r="E95" s="4">
        <v>30.575570776258019</v>
      </c>
    </row>
    <row r="96" spans="1:5" x14ac:dyDescent="0.35">
      <c r="A96" s="6">
        <f t="shared" si="2"/>
        <v>44986</v>
      </c>
      <c r="B96" s="4">
        <v>19</v>
      </c>
      <c r="C96" s="4">
        <f t="shared" si="3"/>
        <v>12.333333333333334</v>
      </c>
      <c r="D96" s="4">
        <v>24.166210045662297</v>
      </c>
      <c r="E96" s="4">
        <v>31.579223744294495</v>
      </c>
    </row>
    <row r="97" spans="1:5" x14ac:dyDescent="0.35">
      <c r="A97" s="6">
        <f t="shared" si="2"/>
        <v>45017</v>
      </c>
      <c r="B97" s="4">
        <v>12</v>
      </c>
      <c r="C97" s="4">
        <f t="shared" si="3"/>
        <v>12.333333333333334</v>
      </c>
      <c r="D97" s="4">
        <v>24.576712328767258</v>
      </c>
      <c r="E97" s="4">
        <v>32.690410958906114</v>
      </c>
    </row>
    <row r="98" spans="1:5" x14ac:dyDescent="0.35">
      <c r="A98" s="6">
        <f t="shared" si="2"/>
        <v>45047</v>
      </c>
      <c r="B98" s="4">
        <v>10</v>
      </c>
      <c r="C98" s="4">
        <f t="shared" si="3"/>
        <v>12.416666666666666</v>
      </c>
      <c r="D98" s="4">
        <v>24.973972602739877</v>
      </c>
      <c r="E98" s="4">
        <v>33.765753424659579</v>
      </c>
    </row>
    <row r="99" spans="1:5" x14ac:dyDescent="0.35">
      <c r="A99" s="6">
        <f t="shared" si="2"/>
        <v>45078</v>
      </c>
      <c r="B99" s="4">
        <v>7</v>
      </c>
      <c r="C99" s="4">
        <f t="shared" si="3"/>
        <v>12.25</v>
      </c>
      <c r="D99" s="4">
        <v>25.384474885844838</v>
      </c>
      <c r="E99" s="4">
        <v>34.876940639271197</v>
      </c>
    </row>
    <row r="100" spans="1:5" x14ac:dyDescent="0.35">
      <c r="A100" s="6">
        <f t="shared" si="2"/>
        <v>45108</v>
      </c>
      <c r="B100" s="4">
        <v>11</v>
      </c>
      <c r="C100" s="4">
        <f t="shared" si="3"/>
        <v>12.5</v>
      </c>
      <c r="D100" s="4">
        <v>25.781735159817345</v>
      </c>
      <c r="E100" s="4">
        <v>35.952283105024662</v>
      </c>
    </row>
    <row r="101" spans="1:5" x14ac:dyDescent="0.35">
      <c r="A101" s="6">
        <f t="shared" si="2"/>
        <v>45139</v>
      </c>
      <c r="B101" s="4">
        <v>11</v>
      </c>
      <c r="C101" s="4">
        <f t="shared" si="3"/>
        <v>12.75</v>
      </c>
      <c r="D101" s="4">
        <v>26.192237442922305</v>
      </c>
      <c r="E101" s="4">
        <v>37.063470319636281</v>
      </c>
    </row>
    <row r="102" spans="1:5" x14ac:dyDescent="0.35">
      <c r="A102" s="6">
        <f t="shared" si="2"/>
        <v>45170</v>
      </c>
      <c r="B102" s="4">
        <v>8</v>
      </c>
      <c r="C102" s="4">
        <f t="shared" si="3"/>
        <v>12.5</v>
      </c>
      <c r="D102" s="4">
        <v>26.602739726027266</v>
      </c>
      <c r="E102" s="4">
        <v>38.174657534248126</v>
      </c>
    </row>
    <row r="103" spans="1:5" x14ac:dyDescent="0.35">
      <c r="A103" s="6">
        <f t="shared" si="2"/>
        <v>45200</v>
      </c>
      <c r="B103" s="4">
        <v>16</v>
      </c>
      <c r="C103" s="4">
        <f t="shared" si="3"/>
        <v>12.75</v>
      </c>
      <c r="D103" s="5">
        <f>_xlfn.XLOOKUP(YEAR(A103), Wind_Zielbereich!A:A, Wind_Zielbereich!D:D)/12*1000</f>
        <v>26.99999999999984</v>
      </c>
      <c r="E103" s="5">
        <f>_xlfn.XLOOKUP(YEAR(A103), Wind_Zielbereich!A:A, Wind_Zielbereich!F:F)/12*1000</f>
        <v>39.250000000001485</v>
      </c>
    </row>
    <row r="104" spans="1:5" x14ac:dyDescent="0.35">
      <c r="A104" s="6">
        <f t="shared" si="2"/>
        <v>45231</v>
      </c>
      <c r="B104" s="4">
        <v>26</v>
      </c>
      <c r="C104" s="4">
        <f t="shared" si="3"/>
        <v>13.583333333333334</v>
      </c>
      <c r="D104" s="4" cm="1">
        <f t="array" ref="D104:D114">TREND(_xlfn.VSTACK(D103,D115),_xlfn.VSTACK($A103,$A115),$A104:$A114)</f>
        <v>27.40938069216736</v>
      </c>
      <c r="E104" s="4" cm="1">
        <f t="array" ref="E104:E114">TREND(_xlfn.VSTACK(E103,E115),_xlfn.VSTACK($A103,$A115),$A104:$A114)</f>
        <v>40.358151183972041</v>
      </c>
    </row>
    <row r="105" spans="1:5" x14ac:dyDescent="0.35">
      <c r="A105" s="6">
        <f t="shared" si="2"/>
        <v>45261</v>
      </c>
      <c r="B105" s="4">
        <v>23</v>
      </c>
      <c r="C105" s="4">
        <f t="shared" si="3"/>
        <v>14.083333333333334</v>
      </c>
      <c r="D105" s="4">
        <v>27.805555555555429</v>
      </c>
      <c r="E105" s="4">
        <v>41.430555555556566</v>
      </c>
    </row>
    <row r="106" spans="1:5" x14ac:dyDescent="0.35">
      <c r="A106" s="6">
        <f t="shared" si="2"/>
        <v>45292</v>
      </c>
      <c r="B106" s="4">
        <v>22</v>
      </c>
      <c r="C106" s="4">
        <f t="shared" si="3"/>
        <v>14.583333333333334</v>
      </c>
      <c r="D106" s="4">
        <v>28.214936247723017</v>
      </c>
      <c r="E106" s="4">
        <v>42.538706739527242</v>
      </c>
    </row>
    <row r="107" spans="1:5" x14ac:dyDescent="0.35">
      <c r="A107" s="6">
        <f t="shared" si="2"/>
        <v>45323</v>
      </c>
      <c r="B107" s="4">
        <v>17</v>
      </c>
      <c r="C107" s="4">
        <f t="shared" si="3"/>
        <v>15.166666666666666</v>
      </c>
      <c r="D107" s="4">
        <v>28.624316939890605</v>
      </c>
      <c r="E107" s="4">
        <v>43.646857923497919</v>
      </c>
    </row>
    <row r="108" spans="1:5" x14ac:dyDescent="0.35">
      <c r="A108" s="6">
        <f t="shared" si="2"/>
        <v>45352</v>
      </c>
      <c r="B108" s="4">
        <v>15</v>
      </c>
      <c r="C108" s="4">
        <f t="shared" si="3"/>
        <v>14.833333333333334</v>
      </c>
      <c r="D108" s="4">
        <v>29.007285974499041</v>
      </c>
      <c r="E108" s="4">
        <v>44.683515482696293</v>
      </c>
    </row>
    <row r="109" spans="1:5" x14ac:dyDescent="0.35">
      <c r="A109" s="6">
        <f t="shared" si="2"/>
        <v>45383</v>
      </c>
      <c r="B109" s="4">
        <v>18</v>
      </c>
      <c r="C109" s="4">
        <f t="shared" si="3"/>
        <v>15.333333333333334</v>
      </c>
      <c r="D109" s="4">
        <v>29.416666666666742</v>
      </c>
      <c r="E109" s="4">
        <v>45.791666666666742</v>
      </c>
    </row>
    <row r="110" spans="1:5" x14ac:dyDescent="0.35">
      <c r="A110" s="6">
        <f t="shared" si="2"/>
        <v>45413</v>
      </c>
      <c r="B110" s="4">
        <v>10</v>
      </c>
      <c r="C110" s="4">
        <f t="shared" si="3"/>
        <v>15.333333333333334</v>
      </c>
      <c r="D110" s="4">
        <v>29.812841530054698</v>
      </c>
      <c r="E110" s="4">
        <v>46.864071038251268</v>
      </c>
    </row>
    <row r="111" spans="1:5" x14ac:dyDescent="0.35">
      <c r="A111" s="6">
        <f t="shared" si="2"/>
        <v>45444</v>
      </c>
      <c r="B111" s="4">
        <v>11</v>
      </c>
      <c r="C111" s="4">
        <f t="shared" si="3"/>
        <v>15.666666666666666</v>
      </c>
      <c r="D111" s="4">
        <v>30.222222222222399</v>
      </c>
      <c r="E111" s="4">
        <v>47.972222222221944</v>
      </c>
    </row>
    <row r="112" spans="1:5" x14ac:dyDescent="0.35">
      <c r="A112" s="6">
        <f t="shared" si="2"/>
        <v>45474</v>
      </c>
      <c r="B112" s="4">
        <v>8</v>
      </c>
      <c r="C112" s="4">
        <f t="shared" si="3"/>
        <v>15.416666666666666</v>
      </c>
      <c r="D112" s="4">
        <v>30.618397085610354</v>
      </c>
      <c r="E112" s="4">
        <v>49.04462659380647</v>
      </c>
    </row>
    <row r="113" spans="1:5" x14ac:dyDescent="0.35">
      <c r="A113" s="6">
        <f t="shared" si="2"/>
        <v>45505</v>
      </c>
      <c r="B113" s="4">
        <v>7</v>
      </c>
      <c r="C113" s="4">
        <f t="shared" si="3"/>
        <v>15.083333333333334</v>
      </c>
      <c r="D113" s="4">
        <v>31.027777777778056</v>
      </c>
      <c r="E113" s="4">
        <v>50.152777777777146</v>
      </c>
    </row>
    <row r="114" spans="1:5" x14ac:dyDescent="0.35">
      <c r="A114" s="6">
        <f t="shared" si="2"/>
        <v>45536</v>
      </c>
      <c r="B114" s="4">
        <v>17</v>
      </c>
      <c r="C114" s="4">
        <f t="shared" si="3"/>
        <v>15.833333333333334</v>
      </c>
      <c r="D114" s="4">
        <v>31.437158469945643</v>
      </c>
      <c r="E114" s="4">
        <v>51.260928961747595</v>
      </c>
    </row>
    <row r="115" spans="1:5" x14ac:dyDescent="0.35">
      <c r="A115" s="6">
        <f t="shared" si="2"/>
        <v>45566</v>
      </c>
      <c r="B115" s="4">
        <v>14</v>
      </c>
      <c r="C115" s="4">
        <f t="shared" si="3"/>
        <v>15.666666666666666</v>
      </c>
      <c r="D115" s="5">
        <f>_xlfn.XLOOKUP(YEAR(A115), Wind_Zielbereich!A:A, Wind_Zielbereich!D:D)/12*1000</f>
        <v>31.833333333333748</v>
      </c>
      <c r="E115" s="5">
        <f>_xlfn.XLOOKUP(YEAR(A115), Wind_Zielbereich!A:A, Wind_Zielbereich!F:F)/12*1000</f>
        <v>52.333333333332156</v>
      </c>
    </row>
    <row r="116" spans="1:5" x14ac:dyDescent="0.35">
      <c r="A116" s="6">
        <f t="shared" si="2"/>
        <v>45597</v>
      </c>
      <c r="B116" s="4">
        <v>16</v>
      </c>
      <c r="C116" s="4">
        <f t="shared" si="3"/>
        <v>14.833333333333334</v>
      </c>
      <c r="D116" s="4" cm="1">
        <f t="array" ref="D116:D126">TREND(_xlfn.VSTACK(D115,D127),_xlfn.VSTACK($A115,$A127),$A116:$A126)</f>
        <v>32.243835616438673</v>
      </c>
      <c r="E116" s="4" cm="1">
        <f t="array" ref="E116:E126">TREND(_xlfn.VSTACK(E115,E127),_xlfn.VSTACK($A115,$A127),$A116:$A126)</f>
        <v>53.444520547944194</v>
      </c>
    </row>
    <row r="117" spans="1:5" x14ac:dyDescent="0.35">
      <c r="A117" s="6">
        <f t="shared" si="2"/>
        <v>45627</v>
      </c>
      <c r="B117" s="4">
        <v>16</v>
      </c>
      <c r="C117" s="4">
        <f t="shared" si="3"/>
        <v>14.25</v>
      </c>
      <c r="D117" s="4">
        <v>32.641095890411293</v>
      </c>
      <c r="E117" s="4">
        <v>54.519863013697886</v>
      </c>
    </row>
    <row r="118" spans="1:5" x14ac:dyDescent="0.35">
      <c r="A118" s="6">
        <f t="shared" si="2"/>
        <v>45658</v>
      </c>
      <c r="B118" s="4">
        <v>25.001999999999999</v>
      </c>
      <c r="C118" s="4">
        <f t="shared" si="3"/>
        <v>14.500166666666667</v>
      </c>
      <c r="D118" s="4">
        <v>33.051598173516254</v>
      </c>
      <c r="E118" s="4">
        <v>55.631050228309959</v>
      </c>
    </row>
    <row r="119" spans="1:5" x14ac:dyDescent="0.35">
      <c r="A119" s="6">
        <f t="shared" si="2"/>
        <v>45689</v>
      </c>
      <c r="B119" s="4">
        <v>9.9</v>
      </c>
      <c r="C119" s="4">
        <f t="shared" si="3"/>
        <v>13.908500000000002</v>
      </c>
      <c r="D119" s="4">
        <v>33.462100456621215</v>
      </c>
      <c r="E119" s="4">
        <v>56.74223744292226</v>
      </c>
    </row>
    <row r="120" spans="1:5" x14ac:dyDescent="0.35">
      <c r="A120" s="6">
        <f t="shared" si="2"/>
        <v>45717</v>
      </c>
      <c r="B120" s="4">
        <v>10</v>
      </c>
      <c r="C120" s="4">
        <f t="shared" si="3"/>
        <v>13.491833333333334</v>
      </c>
      <c r="D120" s="4">
        <v>33.832876712328925</v>
      </c>
      <c r="E120" s="4">
        <v>57.745890410958964</v>
      </c>
    </row>
    <row r="121" spans="1:5" x14ac:dyDescent="0.35">
      <c r="A121" s="6">
        <f t="shared" si="2"/>
        <v>45748</v>
      </c>
      <c r="B121" s="4">
        <v>10.9</v>
      </c>
      <c r="C121" s="4">
        <f t="shared" si="3"/>
        <v>12.900166666666665</v>
      </c>
      <c r="D121" s="4">
        <v>34.243378995433886</v>
      </c>
      <c r="E121" s="4">
        <v>58.857077625571037</v>
      </c>
    </row>
    <row r="122" spans="1:5" x14ac:dyDescent="0.35">
      <c r="A122" s="6">
        <f t="shared" si="2"/>
        <v>45778</v>
      </c>
      <c r="B122" s="4">
        <v>9.9</v>
      </c>
      <c r="C122" s="4">
        <f t="shared" si="3"/>
        <v>12.891833333333333</v>
      </c>
      <c r="D122" s="4">
        <v>34.640639269406392</v>
      </c>
      <c r="E122" s="4">
        <v>59.93242009132473</v>
      </c>
    </row>
    <row r="123" spans="1:5" x14ac:dyDescent="0.35">
      <c r="A123" s="6">
        <f t="shared" si="2"/>
        <v>45809</v>
      </c>
      <c r="B123" s="4">
        <v>11.8</v>
      </c>
      <c r="C123" s="4">
        <f t="shared" si="3"/>
        <v>12.958500000000001</v>
      </c>
      <c r="D123" s="4">
        <v>35.051141552511467</v>
      </c>
      <c r="E123" s="4">
        <v>61.04360730593703</v>
      </c>
    </row>
    <row r="124" spans="1:5" x14ac:dyDescent="0.35">
      <c r="A124" s="6">
        <f t="shared" si="2"/>
        <v>45839</v>
      </c>
      <c r="B124" s="4">
        <v>11</v>
      </c>
      <c r="C124" s="4">
        <f t="shared" si="3"/>
        <v>13.208500000000001</v>
      </c>
      <c r="D124" s="4">
        <v>35.448401826483973</v>
      </c>
      <c r="E124" s="4">
        <v>62.118949771690723</v>
      </c>
    </row>
    <row r="125" spans="1:5" x14ac:dyDescent="0.35">
      <c r="A125" s="6">
        <f t="shared" si="2"/>
        <v>45870</v>
      </c>
      <c r="B125" s="4">
        <v>8.1999999999999993</v>
      </c>
      <c r="C125" s="4">
        <f t="shared" si="3"/>
        <v>13.3085</v>
      </c>
      <c r="D125" s="4">
        <v>35.858904109588934</v>
      </c>
      <c r="E125" s="4">
        <v>63.230136986302796</v>
      </c>
    </row>
    <row r="126" spans="1:5" x14ac:dyDescent="0.35">
      <c r="A126" s="6">
        <f t="shared" si="2"/>
        <v>45901</v>
      </c>
      <c r="B126" s="4">
        <v>9.9</v>
      </c>
      <c r="C126" s="4">
        <f t="shared" si="3"/>
        <v>12.716833333333334</v>
      </c>
      <c r="D126" s="4">
        <v>36.269406392693895</v>
      </c>
      <c r="E126" s="4">
        <v>64.341324200914869</v>
      </c>
    </row>
    <row r="127" spans="1:5" x14ac:dyDescent="0.35">
      <c r="A127" s="6">
        <f t="shared" si="2"/>
        <v>45931</v>
      </c>
      <c r="B127" s="4">
        <v>21.7</v>
      </c>
      <c r="C127" s="4">
        <f t="shared" si="3"/>
        <v>13.358499999999999</v>
      </c>
      <c r="D127" s="5">
        <f>_xlfn.XLOOKUP(YEAR(A127), Wind_Zielbereich!A:A, Wind_Zielbereich!D:D)/12*1000</f>
        <v>36.66666666666648</v>
      </c>
      <c r="E127" s="5">
        <f>_xlfn.XLOOKUP(YEAR(A127), Wind_Zielbereich!A:A, Wind_Zielbereich!F:F)/12*1000</f>
        <v>65.416666666668746</v>
      </c>
    </row>
    <row r="128" spans="1:5" x14ac:dyDescent="0.35">
      <c r="A128" s="6">
        <f t="shared" si="2"/>
        <v>45962</v>
      </c>
      <c r="B128" s="4">
        <v>14.1</v>
      </c>
      <c r="C128" s="4">
        <f t="shared" si="3"/>
        <v>13.200166666666666</v>
      </c>
      <c r="D128" s="4" cm="1">
        <f t="array" ref="D128:D138">TREND(_xlfn.VSTACK(D127,D139),_xlfn.VSTACK($A127,$A139),$A128:$A138)</f>
        <v>37.07716894977159</v>
      </c>
      <c r="E128" s="4" cm="1">
        <f t="array" ref="E128:E138">TREND(_xlfn.VSTACK(E127,E139),_xlfn.VSTACK($A127,$A139),$A128:$A138)</f>
        <v>66.527853881280635</v>
      </c>
    </row>
    <row r="129" spans="1:7" x14ac:dyDescent="0.35">
      <c r="A129" s="6">
        <f t="shared" si="2"/>
        <v>45992</v>
      </c>
      <c r="B129" s="4">
        <v>9.1999999999999993</v>
      </c>
      <c r="C129" s="4">
        <f t="shared" si="3"/>
        <v>12.633499999999998</v>
      </c>
      <c r="D129" s="4">
        <v>37.47442922374421</v>
      </c>
      <c r="E129" s="4">
        <v>67.603196347033645</v>
      </c>
      <c r="G129" s="4">
        <f>SUM(B118:B129)</f>
        <v>151.60199999999998</v>
      </c>
    </row>
    <row r="130" spans="1:7" x14ac:dyDescent="0.35">
      <c r="A130" s="6">
        <f t="shared" si="2"/>
        <v>46023</v>
      </c>
      <c r="B130" s="4">
        <v>10.8</v>
      </c>
      <c r="C130" s="4">
        <f t="shared" si="3"/>
        <v>11.450000000000001</v>
      </c>
      <c r="D130" s="4">
        <v>37.884931506849284</v>
      </c>
      <c r="E130" s="4">
        <v>68.714383561645491</v>
      </c>
    </row>
    <row r="131" spans="1:7" x14ac:dyDescent="0.35">
      <c r="A131" s="6">
        <f t="shared" si="2"/>
        <v>46054</v>
      </c>
      <c r="C131" s="4"/>
      <c r="D131" s="4">
        <v>38.295433789954359</v>
      </c>
      <c r="E131" s="4">
        <v>69.825570776257109</v>
      </c>
    </row>
    <row r="132" spans="1:7" x14ac:dyDescent="0.35">
      <c r="A132" s="6">
        <f t="shared" si="2"/>
        <v>46082</v>
      </c>
      <c r="C132" s="4"/>
      <c r="D132" s="4">
        <v>38.666210045662183</v>
      </c>
      <c r="E132" s="4">
        <v>70.829223744293358</v>
      </c>
    </row>
    <row r="133" spans="1:7" x14ac:dyDescent="0.35">
      <c r="A133" s="6">
        <f t="shared" si="2"/>
        <v>46113</v>
      </c>
      <c r="C133" s="4"/>
      <c r="D133" s="4">
        <v>39.076712328767258</v>
      </c>
      <c r="E133" s="4">
        <v>71.940410958904977</v>
      </c>
    </row>
    <row r="134" spans="1:7" x14ac:dyDescent="0.35">
      <c r="A134" s="6">
        <f t="shared" si="2"/>
        <v>46143</v>
      </c>
      <c r="C134" s="4"/>
      <c r="D134" s="4">
        <v>39.473972602739877</v>
      </c>
      <c r="E134" s="4">
        <v>73.015753424658214</v>
      </c>
    </row>
    <row r="135" spans="1:7" x14ac:dyDescent="0.35">
      <c r="A135" s="6">
        <f t="shared" si="2"/>
        <v>46174</v>
      </c>
      <c r="C135" s="4"/>
      <c r="D135" s="4">
        <v>39.884474885844952</v>
      </c>
      <c r="E135" s="4">
        <v>74.126940639269833</v>
      </c>
    </row>
    <row r="136" spans="1:7" x14ac:dyDescent="0.35">
      <c r="A136" s="6">
        <f t="shared" si="2"/>
        <v>46204</v>
      </c>
      <c r="C136" s="4"/>
      <c r="D136" s="4">
        <v>40.281735159817572</v>
      </c>
      <c r="E136" s="4">
        <v>75.202283105023071</v>
      </c>
    </row>
    <row r="137" spans="1:7" x14ac:dyDescent="0.35">
      <c r="A137" s="6">
        <f t="shared" si="2"/>
        <v>46235</v>
      </c>
      <c r="C137" s="4"/>
      <c r="D137" s="4">
        <v>40.692237442922647</v>
      </c>
      <c r="E137" s="4">
        <v>76.313470319634689</v>
      </c>
    </row>
    <row r="138" spans="1:7" x14ac:dyDescent="0.35">
      <c r="A138" s="6">
        <f t="shared" si="2"/>
        <v>46266</v>
      </c>
      <c r="C138" s="4"/>
      <c r="D138" s="4">
        <v>41.102739726027721</v>
      </c>
      <c r="E138" s="4">
        <v>77.424657534246307</v>
      </c>
    </row>
    <row r="139" spans="1:7" x14ac:dyDescent="0.35">
      <c r="A139" s="6">
        <f t="shared" si="2"/>
        <v>46296</v>
      </c>
      <c r="C139" s="4"/>
      <c r="D139" s="5">
        <f>_xlfn.XLOOKUP(YEAR(A139), Wind_Zielbereich!A:A, Wind_Zielbereich!D:D)/12*1000</f>
        <v>41.500000000000391</v>
      </c>
      <c r="E139" s="5">
        <f>_xlfn.XLOOKUP(YEAR(A139), Wind_Zielbereich!A:A, Wind_Zielbereich!F:F)/12*1000</f>
        <v>78.499999999999417</v>
      </c>
    </row>
    <row r="140" spans="1:7" x14ac:dyDescent="0.35">
      <c r="A140" s="6">
        <f t="shared" ref="A140:A203" si="4">EDATE(A139,1)</f>
        <v>46327</v>
      </c>
      <c r="C140" s="4"/>
      <c r="D140" s="4" cm="1">
        <f t="array" ref="D140:D150">TREND(_xlfn.VSTACK(D139,D151),_xlfn.VSTACK($A139,$A151),$A140:$A150)</f>
        <v>41.910502283105302</v>
      </c>
      <c r="E140" s="4" cm="1">
        <f t="array" ref="E140:E150">TREND(_xlfn.VSTACK(E139,E151),_xlfn.VSTACK($A139,$A151),$A140:$A150)</f>
        <v>79.611187214611618</v>
      </c>
    </row>
    <row r="141" spans="1:7" x14ac:dyDescent="0.35">
      <c r="A141" s="6">
        <f t="shared" si="4"/>
        <v>46357</v>
      </c>
      <c r="C141" s="4"/>
      <c r="D141" s="4">
        <v>42.307762557077922</v>
      </c>
      <c r="E141" s="4">
        <v>80.686529680365311</v>
      </c>
    </row>
    <row r="142" spans="1:7" x14ac:dyDescent="0.35">
      <c r="A142" s="6">
        <f t="shared" si="4"/>
        <v>46388</v>
      </c>
      <c r="C142" s="4"/>
      <c r="D142" s="4">
        <v>42.718264840182883</v>
      </c>
      <c r="E142" s="4">
        <v>81.797716894977384</v>
      </c>
    </row>
    <row r="143" spans="1:7" x14ac:dyDescent="0.35">
      <c r="A143" s="6">
        <f t="shared" si="4"/>
        <v>46419</v>
      </c>
      <c r="C143" s="4"/>
      <c r="D143" s="4">
        <v>43.128767123287844</v>
      </c>
      <c r="E143" s="4">
        <v>82.908904109589457</v>
      </c>
    </row>
    <row r="144" spans="1:7" x14ac:dyDescent="0.35">
      <c r="A144" s="6">
        <f t="shared" si="4"/>
        <v>46447</v>
      </c>
      <c r="C144" s="4"/>
      <c r="D144" s="4">
        <v>43.499543378995554</v>
      </c>
      <c r="E144" s="4">
        <v>83.912557077626388</v>
      </c>
    </row>
    <row r="145" spans="1:5" x14ac:dyDescent="0.35">
      <c r="A145" s="6">
        <f t="shared" si="4"/>
        <v>46478</v>
      </c>
      <c r="C145" s="4"/>
      <c r="D145" s="4">
        <v>43.910045662100515</v>
      </c>
      <c r="E145" s="4">
        <v>85.023744292238462</v>
      </c>
    </row>
    <row r="146" spans="1:5" x14ac:dyDescent="0.35">
      <c r="A146" s="6">
        <f t="shared" si="4"/>
        <v>46508</v>
      </c>
      <c r="C146" s="4"/>
      <c r="D146" s="4">
        <v>44.307305936073021</v>
      </c>
      <c r="E146" s="4">
        <v>86.099086757992154</v>
      </c>
    </row>
    <row r="147" spans="1:5" x14ac:dyDescent="0.35">
      <c r="A147" s="6">
        <f t="shared" si="4"/>
        <v>46539</v>
      </c>
      <c r="C147" s="4"/>
      <c r="D147" s="4">
        <v>44.717808219178096</v>
      </c>
      <c r="E147" s="4">
        <v>87.210273972604227</v>
      </c>
    </row>
    <row r="148" spans="1:5" x14ac:dyDescent="0.35">
      <c r="A148" s="6">
        <f t="shared" si="4"/>
        <v>46569</v>
      </c>
      <c r="C148" s="4"/>
      <c r="D148" s="4">
        <v>45.115068493150602</v>
      </c>
      <c r="E148" s="4">
        <v>88.28561643835792</v>
      </c>
    </row>
    <row r="149" spans="1:5" x14ac:dyDescent="0.35">
      <c r="A149" s="6">
        <f t="shared" si="4"/>
        <v>46600</v>
      </c>
      <c r="C149" s="4"/>
      <c r="D149" s="4">
        <v>45.525570776255563</v>
      </c>
      <c r="E149" s="4">
        <v>89.39680365297022</v>
      </c>
    </row>
    <row r="150" spans="1:5" x14ac:dyDescent="0.35">
      <c r="A150" s="6">
        <f t="shared" si="4"/>
        <v>46631</v>
      </c>
      <c r="C150" s="4"/>
      <c r="D150" s="4">
        <v>45.936073059360524</v>
      </c>
      <c r="E150" s="4">
        <v>90.507990867582294</v>
      </c>
    </row>
    <row r="151" spans="1:5" x14ac:dyDescent="0.35">
      <c r="A151" s="6">
        <f t="shared" si="4"/>
        <v>46661</v>
      </c>
      <c r="C151" s="4"/>
      <c r="D151" s="5">
        <f>_xlfn.XLOOKUP(YEAR(A151), Wind_Zielbereich!A:A, Wind_Zielbereich!D:D)/12*1000</f>
        <v>46.333333333333115</v>
      </c>
      <c r="E151" s="5">
        <f>_xlfn.XLOOKUP(YEAR(A151), Wind_Zielbereich!A:A, Wind_Zielbereich!F:F)/12*1000</f>
        <v>91.583333333336014</v>
      </c>
    </row>
    <row r="152" spans="1:5" x14ac:dyDescent="0.35">
      <c r="A152" s="6">
        <f t="shared" si="4"/>
        <v>46692</v>
      </c>
      <c r="C152" s="4"/>
      <c r="D152" s="4" cm="1">
        <f t="array" ref="D152:D162">TREND(_xlfn.VSTACK(D151,D163),_xlfn.VSTACK($A151,$A163),$A152:$A162)</f>
        <v>46.742714025500732</v>
      </c>
      <c r="E152" s="4" cm="1">
        <f t="array" ref="E152:E162">TREND(_xlfn.VSTACK(E151,E163),_xlfn.VSTACK($A151,$A163),$A152:$A162)</f>
        <v>92.691484517306662</v>
      </c>
    </row>
    <row r="153" spans="1:5" x14ac:dyDescent="0.35">
      <c r="A153" s="6">
        <f t="shared" si="4"/>
        <v>46722</v>
      </c>
      <c r="C153" s="4"/>
      <c r="D153" s="4">
        <v>47.1388888888888</v>
      </c>
      <c r="E153" s="4">
        <v>93.763888888891188</v>
      </c>
    </row>
    <row r="154" spans="1:5" x14ac:dyDescent="0.35">
      <c r="A154" s="6">
        <f t="shared" si="4"/>
        <v>46753</v>
      </c>
      <c r="C154" s="4"/>
      <c r="D154" s="4">
        <v>47.548269581056388</v>
      </c>
      <c r="E154" s="4">
        <v>94.872040072861864</v>
      </c>
    </row>
    <row r="155" spans="1:5" x14ac:dyDescent="0.35">
      <c r="A155" s="6">
        <f t="shared" si="4"/>
        <v>46784</v>
      </c>
      <c r="C155" s="4"/>
      <c r="D155" s="4">
        <v>47.957650273223976</v>
      </c>
      <c r="E155" s="4">
        <v>95.980191256832313</v>
      </c>
    </row>
    <row r="156" spans="1:5" x14ac:dyDescent="0.35">
      <c r="A156" s="6">
        <f t="shared" si="4"/>
        <v>46813</v>
      </c>
      <c r="C156" s="4"/>
      <c r="D156" s="4">
        <v>48.340619307832412</v>
      </c>
      <c r="E156" s="4">
        <v>97.016848816030688</v>
      </c>
    </row>
    <row r="157" spans="1:5" x14ac:dyDescent="0.35">
      <c r="A157" s="6">
        <f t="shared" si="4"/>
        <v>46844</v>
      </c>
      <c r="C157" s="4"/>
      <c r="D157" s="4">
        <v>48.750000000000114</v>
      </c>
      <c r="E157" s="4">
        <v>98.125000000001364</v>
      </c>
    </row>
    <row r="158" spans="1:5" x14ac:dyDescent="0.35">
      <c r="A158" s="6">
        <f t="shared" si="4"/>
        <v>46874</v>
      </c>
      <c r="C158" s="4"/>
      <c r="D158" s="4">
        <v>49.146174863388069</v>
      </c>
      <c r="E158" s="4">
        <v>99.19740437158589</v>
      </c>
    </row>
    <row r="159" spans="1:5" x14ac:dyDescent="0.35">
      <c r="A159" s="6">
        <f t="shared" si="4"/>
        <v>46905</v>
      </c>
      <c r="C159" s="4"/>
      <c r="D159" s="4">
        <v>49.55555555555577</v>
      </c>
      <c r="E159" s="4">
        <v>100.30555555555657</v>
      </c>
    </row>
    <row r="160" spans="1:5" x14ac:dyDescent="0.35">
      <c r="A160" s="6">
        <f t="shared" si="4"/>
        <v>46935</v>
      </c>
      <c r="C160" s="4"/>
      <c r="D160" s="4">
        <v>49.951730418943725</v>
      </c>
      <c r="E160" s="4">
        <v>101.37795992714086</v>
      </c>
    </row>
    <row r="161" spans="1:5" x14ac:dyDescent="0.35">
      <c r="A161" s="6">
        <f t="shared" si="4"/>
        <v>46966</v>
      </c>
      <c r="C161" s="4"/>
      <c r="D161" s="4">
        <v>50.361111111111427</v>
      </c>
      <c r="E161" s="4">
        <v>102.48611111111154</v>
      </c>
    </row>
    <row r="162" spans="1:5" x14ac:dyDescent="0.35">
      <c r="A162" s="6">
        <f t="shared" si="4"/>
        <v>46997</v>
      </c>
      <c r="C162" s="4"/>
      <c r="D162" s="4">
        <v>50.770491803279015</v>
      </c>
      <c r="E162" s="4">
        <v>103.59426229508222</v>
      </c>
    </row>
    <row r="163" spans="1:5" x14ac:dyDescent="0.35">
      <c r="A163" s="6">
        <f t="shared" si="4"/>
        <v>47027</v>
      </c>
      <c r="C163" s="4"/>
      <c r="D163" s="5">
        <f>_xlfn.XLOOKUP(YEAR(A163), Wind_Zielbereich!A:A, Wind_Zielbereich!D:D)/12*1000</f>
        <v>51.166666666667027</v>
      </c>
      <c r="E163" s="5">
        <f>_xlfn.XLOOKUP(YEAR(A163), Wind_Zielbereich!A:A, Wind_Zielbereich!F:F)/12*1000</f>
        <v>104.66666666666669</v>
      </c>
    </row>
    <row r="164" spans="1:5" x14ac:dyDescent="0.35">
      <c r="A164" s="6">
        <f t="shared" si="4"/>
        <v>47058</v>
      </c>
      <c r="C164" s="4"/>
      <c r="D164" s="4" cm="1">
        <f t="array" ref="D164:D174">TREND(_xlfn.VSTACK(D163,D175),_xlfn.VSTACK($A163,$A175),$A164:$A174)</f>
        <v>51.577168949771931</v>
      </c>
      <c r="E164" s="4" cm="1">
        <f t="array" ref="E164:E174">TREND(_xlfn.VSTACK(E163,E175),_xlfn.VSTACK($A163,$A175),$A164:$A174)</f>
        <v>105.77785388127882</v>
      </c>
    </row>
    <row r="165" spans="1:5" x14ac:dyDescent="0.35">
      <c r="A165" s="6">
        <f t="shared" si="4"/>
        <v>47088</v>
      </c>
      <c r="C165" s="4"/>
      <c r="D165" s="4">
        <v>51.974429223744551</v>
      </c>
      <c r="E165" s="4">
        <v>106.85319634703251</v>
      </c>
    </row>
    <row r="166" spans="1:5" x14ac:dyDescent="0.35">
      <c r="A166" s="6">
        <f t="shared" si="4"/>
        <v>47119</v>
      </c>
      <c r="C166" s="4"/>
      <c r="D166" s="4">
        <v>52.384931506849512</v>
      </c>
      <c r="E166" s="4">
        <v>107.96438356164481</v>
      </c>
    </row>
    <row r="167" spans="1:5" x14ac:dyDescent="0.35">
      <c r="A167" s="6">
        <f t="shared" si="4"/>
        <v>47150</v>
      </c>
      <c r="C167" s="4"/>
      <c r="D167" s="4">
        <v>52.795433789954473</v>
      </c>
      <c r="E167" s="4">
        <v>109.07557077625688</v>
      </c>
    </row>
    <row r="168" spans="1:5" x14ac:dyDescent="0.35">
      <c r="A168" s="6">
        <f t="shared" si="4"/>
        <v>47178</v>
      </c>
      <c r="C168" s="4"/>
      <c r="D168" s="4">
        <v>53.166210045662183</v>
      </c>
      <c r="E168" s="4">
        <v>110.07922374429359</v>
      </c>
    </row>
    <row r="169" spans="1:5" x14ac:dyDescent="0.35">
      <c r="A169" s="6">
        <f t="shared" si="4"/>
        <v>47209</v>
      </c>
      <c r="C169" s="4"/>
      <c r="D169" s="4">
        <v>53.576712328767144</v>
      </c>
      <c r="E169" s="4">
        <v>111.19041095890589</v>
      </c>
    </row>
    <row r="170" spans="1:5" x14ac:dyDescent="0.35">
      <c r="A170" s="6">
        <f t="shared" si="4"/>
        <v>47239</v>
      </c>
      <c r="C170" s="4"/>
      <c r="D170" s="4">
        <v>53.97397260273965</v>
      </c>
      <c r="E170" s="4">
        <v>112.26575342465958</v>
      </c>
    </row>
    <row r="171" spans="1:5" x14ac:dyDescent="0.35">
      <c r="A171" s="6">
        <f t="shared" si="4"/>
        <v>47270</v>
      </c>
      <c r="C171" s="4"/>
      <c r="D171" s="4">
        <v>54.384474885844725</v>
      </c>
      <c r="E171" s="4">
        <v>113.37694063927165</v>
      </c>
    </row>
    <row r="172" spans="1:5" x14ac:dyDescent="0.35">
      <c r="A172" s="6">
        <f t="shared" si="4"/>
        <v>47300</v>
      </c>
      <c r="C172" s="4"/>
      <c r="D172" s="4">
        <v>54.781735159817231</v>
      </c>
      <c r="E172" s="4">
        <v>114.45228310502534</v>
      </c>
    </row>
    <row r="173" spans="1:5" x14ac:dyDescent="0.35">
      <c r="A173" s="6">
        <f t="shared" si="4"/>
        <v>47331</v>
      </c>
      <c r="C173" s="4"/>
      <c r="D173" s="4">
        <v>55.192237442922192</v>
      </c>
      <c r="E173" s="4">
        <v>115.56347031963742</v>
      </c>
    </row>
    <row r="174" spans="1:5" x14ac:dyDescent="0.35">
      <c r="A174" s="6">
        <f t="shared" si="4"/>
        <v>47362</v>
      </c>
      <c r="C174" s="4"/>
      <c r="D174" s="4">
        <v>55.602739726027153</v>
      </c>
      <c r="E174" s="4">
        <v>116.67465753424972</v>
      </c>
    </row>
    <row r="175" spans="1:5" x14ac:dyDescent="0.35">
      <c r="A175" s="6">
        <f t="shared" si="4"/>
        <v>47392</v>
      </c>
      <c r="C175" s="4"/>
      <c r="D175" s="5">
        <f>_xlfn.XLOOKUP(YEAR(A175), Wind_Zielbereich!A:A, Wind_Zielbereich!D:D)/12*1000</f>
        <v>55.999999999999751</v>
      </c>
      <c r="E175" s="5">
        <f>_xlfn.XLOOKUP(YEAR(A175), Wind_Zielbereich!A:A, Wind_Zielbereich!F:F)/12*1000</f>
        <v>117.75000000000328</v>
      </c>
    </row>
    <row r="176" spans="1:5" x14ac:dyDescent="0.35">
      <c r="A176" s="6">
        <f t="shared" si="4"/>
        <v>47423</v>
      </c>
      <c r="C176" s="4"/>
      <c r="D176" s="4" cm="1">
        <f t="array" ref="D176:D186">TREND(_xlfn.VSTACK(D175,D187),_xlfn.VSTACK($A175,$A187),$A176:$A186)</f>
        <v>56.410502283104847</v>
      </c>
      <c r="E176" s="4" cm="1">
        <f t="array" ref="E176:E186">TREND(_xlfn.VSTACK(E175,E187),_xlfn.VSTACK($A175,$A187),$A176:$A186)</f>
        <v>118.86118721461503</v>
      </c>
    </row>
    <row r="177" spans="1:6" x14ac:dyDescent="0.35">
      <c r="A177" s="6">
        <f t="shared" si="4"/>
        <v>47453</v>
      </c>
      <c r="C177" s="4"/>
      <c r="D177" s="4">
        <v>56.807762557077467</v>
      </c>
      <c r="E177" s="4">
        <v>119.93652968036804</v>
      </c>
    </row>
    <row r="178" spans="1:6" x14ac:dyDescent="0.35">
      <c r="A178" s="6">
        <f t="shared" si="4"/>
        <v>47484</v>
      </c>
      <c r="C178" s="4"/>
      <c r="D178" s="4">
        <v>57.218264840182428</v>
      </c>
      <c r="E178" s="4">
        <v>121.04771689497966</v>
      </c>
    </row>
    <row r="179" spans="1:6" x14ac:dyDescent="0.35">
      <c r="A179" s="6">
        <f t="shared" si="4"/>
        <v>47515</v>
      </c>
      <c r="C179" s="4"/>
      <c r="D179" s="4">
        <v>57.628767123287503</v>
      </c>
      <c r="E179" s="4">
        <v>122.15890410959128</v>
      </c>
    </row>
    <row r="180" spans="1:6" x14ac:dyDescent="0.35">
      <c r="A180" s="6">
        <f t="shared" si="4"/>
        <v>47543</v>
      </c>
      <c r="C180" s="4"/>
      <c r="D180" s="4">
        <v>57.999543378995327</v>
      </c>
      <c r="E180" s="4">
        <v>123.16255707762753</v>
      </c>
    </row>
    <row r="181" spans="1:6" x14ac:dyDescent="0.35">
      <c r="A181" s="6">
        <f t="shared" si="4"/>
        <v>47574</v>
      </c>
      <c r="C181" s="4"/>
      <c r="D181" s="4">
        <v>58.410045662100288</v>
      </c>
      <c r="E181" s="4">
        <v>124.27374429223914</v>
      </c>
    </row>
    <row r="182" spans="1:6" x14ac:dyDescent="0.35">
      <c r="A182" s="6">
        <f t="shared" si="4"/>
        <v>47604</v>
      </c>
      <c r="C182" s="4"/>
      <c r="D182" s="4">
        <v>58.807305936073021</v>
      </c>
      <c r="E182" s="4">
        <v>125.34908675799238</v>
      </c>
      <c r="F182" s="4"/>
    </row>
    <row r="183" spans="1:6" x14ac:dyDescent="0.35">
      <c r="A183" s="6">
        <f t="shared" si="4"/>
        <v>47635</v>
      </c>
      <c r="C183" s="4"/>
      <c r="D183" s="4">
        <v>59.217808219177982</v>
      </c>
      <c r="E183" s="4">
        <v>126.460273972604</v>
      </c>
      <c r="F183" s="4"/>
    </row>
    <row r="184" spans="1:6" x14ac:dyDescent="0.35">
      <c r="A184" s="6">
        <f t="shared" si="4"/>
        <v>47665</v>
      </c>
      <c r="C184" s="4"/>
      <c r="D184" s="4">
        <v>59.615068493150602</v>
      </c>
      <c r="E184" s="4">
        <v>127.53561643835701</v>
      </c>
      <c r="F184" s="4">
        <f>2.3/12*1000</f>
        <v>191.66666666666666</v>
      </c>
    </row>
    <row r="185" spans="1:6" x14ac:dyDescent="0.35">
      <c r="A185" s="6">
        <f t="shared" si="4"/>
        <v>47696</v>
      </c>
      <c r="C185" s="4"/>
      <c r="D185" s="4">
        <v>60.025570776255677</v>
      </c>
      <c r="E185" s="4">
        <v>128.64680365296863</v>
      </c>
      <c r="F185" s="4"/>
    </row>
    <row r="186" spans="1:6" x14ac:dyDescent="0.35">
      <c r="A186" s="6">
        <f t="shared" si="4"/>
        <v>47727</v>
      </c>
      <c r="C186" s="4"/>
      <c r="D186" s="4">
        <v>60.436073059360751</v>
      </c>
      <c r="E186" s="4">
        <v>129.75799086758025</v>
      </c>
    </row>
    <row r="187" spans="1:6" x14ac:dyDescent="0.35">
      <c r="A187" s="6">
        <f t="shared" si="4"/>
        <v>47757</v>
      </c>
      <c r="C187" s="4"/>
      <c r="D187" s="5">
        <f>_xlfn.XLOOKUP(YEAR(A187), Wind_Zielbereich!A:A, Wind_Zielbereich!D:D)/12*1000</f>
        <v>60.833333333333329</v>
      </c>
      <c r="E187" s="5">
        <f>_xlfn.XLOOKUP(YEAR(A187), Wind_Zielbereich!A:A, Wind_Zielbereich!F:F)/12*1000</f>
        <v>130.83333333333334</v>
      </c>
    </row>
    <row r="188" spans="1:6" x14ac:dyDescent="0.35">
      <c r="A188" s="6">
        <f t="shared" si="4"/>
        <v>47788</v>
      </c>
      <c r="C188" s="4"/>
      <c r="D188" s="4" cm="1">
        <f t="array" ref="D188:D198">TREND(_xlfn.VSTACK(D187,D199),_xlfn.VSTACK($A187,$A199),$A188:$A198)</f>
        <v>61.328767123287776</v>
      </c>
      <c r="E188" s="4" cm="1">
        <f t="array" ref="E188:E198">TREND(_xlfn.VSTACK(E187,E199),_xlfn.VSTACK($A187,$A199),$A188:$A198)</f>
        <v>131.61187214611891</v>
      </c>
    </row>
    <row r="189" spans="1:6" x14ac:dyDescent="0.35">
      <c r="A189" s="6">
        <f t="shared" si="4"/>
        <v>47818</v>
      </c>
      <c r="C189" s="4"/>
      <c r="D189" s="4">
        <v>61.808219178082368</v>
      </c>
      <c r="E189" s="4">
        <v>132.36529680365311</v>
      </c>
    </row>
    <row r="190" spans="1:6" x14ac:dyDescent="0.35">
      <c r="A190" s="6">
        <f t="shared" si="4"/>
        <v>47849</v>
      </c>
      <c r="C190" s="4"/>
      <c r="D190" s="4">
        <v>62.303652968036772</v>
      </c>
      <c r="E190" s="4">
        <v>133.14383561643854</v>
      </c>
    </row>
    <row r="191" spans="1:6" x14ac:dyDescent="0.35">
      <c r="A191" s="6">
        <f t="shared" si="4"/>
        <v>47880</v>
      </c>
      <c r="C191" s="4"/>
      <c r="D191" s="4">
        <v>62.799086757991176</v>
      </c>
      <c r="E191" s="4">
        <v>133.92237442922396</v>
      </c>
    </row>
    <row r="192" spans="1:6" x14ac:dyDescent="0.35">
      <c r="A192" s="6">
        <f t="shared" si="4"/>
        <v>47908</v>
      </c>
      <c r="C192" s="4"/>
      <c r="D192" s="4">
        <v>63.246575342466144</v>
      </c>
      <c r="E192" s="4">
        <v>134.62557077625615</v>
      </c>
    </row>
    <row r="193" spans="1:5" x14ac:dyDescent="0.35">
      <c r="A193" s="6">
        <f t="shared" si="4"/>
        <v>47939</v>
      </c>
      <c r="C193" s="4"/>
      <c r="D193" s="4">
        <v>63.742009132420549</v>
      </c>
      <c r="E193" s="4">
        <v>135.40410958904158</v>
      </c>
    </row>
    <row r="194" spans="1:5" x14ac:dyDescent="0.35">
      <c r="A194" s="6">
        <f t="shared" si="4"/>
        <v>47969</v>
      </c>
      <c r="C194" s="4"/>
      <c r="D194" s="4">
        <v>64.221461187215141</v>
      </c>
      <c r="E194" s="4">
        <v>136.15753424657578</v>
      </c>
    </row>
    <row r="195" spans="1:5" x14ac:dyDescent="0.35">
      <c r="A195" s="6">
        <f t="shared" si="4"/>
        <v>48000</v>
      </c>
      <c r="C195" s="4"/>
      <c r="D195" s="4">
        <v>64.716894977169659</v>
      </c>
      <c r="E195" s="4">
        <v>136.93607305936121</v>
      </c>
    </row>
    <row r="196" spans="1:5" x14ac:dyDescent="0.35">
      <c r="A196" s="6">
        <f t="shared" si="4"/>
        <v>48030</v>
      </c>
      <c r="C196" s="4"/>
      <c r="D196" s="4">
        <v>65.196347031964251</v>
      </c>
      <c r="E196" s="4">
        <v>137.68949771689563</v>
      </c>
    </row>
    <row r="197" spans="1:5" x14ac:dyDescent="0.35">
      <c r="A197" s="6">
        <f t="shared" si="4"/>
        <v>48061</v>
      </c>
      <c r="C197" s="4"/>
      <c r="D197" s="4">
        <v>65.691780821918655</v>
      </c>
      <c r="E197" s="4">
        <v>138.46803652968106</v>
      </c>
    </row>
    <row r="198" spans="1:5" x14ac:dyDescent="0.35">
      <c r="A198" s="6">
        <f t="shared" si="4"/>
        <v>48092</v>
      </c>
      <c r="C198" s="4"/>
      <c r="D198" s="4">
        <v>66.18721461187306</v>
      </c>
      <c r="E198" s="4">
        <v>139.24657534246649</v>
      </c>
    </row>
    <row r="199" spans="1:5" x14ac:dyDescent="0.35">
      <c r="A199" s="6">
        <f t="shared" si="4"/>
        <v>48122</v>
      </c>
      <c r="C199" s="4"/>
      <c r="D199" s="5">
        <f>_xlfn.XLOOKUP(YEAR(A199), Wind_Zielbereich!A:A, Wind_Zielbereich!D:D)/12*1000</f>
        <v>66.666666666667609</v>
      </c>
      <c r="E199" s="5">
        <f>_xlfn.XLOOKUP(YEAR(A199), Wind_Zielbereich!A:A, Wind_Zielbereich!F:F)/12*1000</f>
        <v>140.00000000000057</v>
      </c>
    </row>
    <row r="200" spans="1:5" x14ac:dyDescent="0.35">
      <c r="A200" s="6">
        <f t="shared" si="4"/>
        <v>48153</v>
      </c>
      <c r="C200" s="4"/>
      <c r="D200" s="4" cm="1">
        <f t="array" ref="D200:D210">TREND(_xlfn.VSTACK(D199,D211),_xlfn.VSTACK($A199,$A211),$A200:$A210)</f>
        <v>67.16074681238706</v>
      </c>
      <c r="E200" s="4" cm="1">
        <f t="array" ref="E200:E210">TREND(_xlfn.VSTACK(E199,E211),_xlfn.VSTACK($A199,$A211),$A200:$A210)</f>
        <v>140.77641165755972</v>
      </c>
    </row>
    <row r="201" spans="1:5" x14ac:dyDescent="0.35">
      <c r="A201" s="6">
        <f t="shared" si="4"/>
        <v>48183</v>
      </c>
      <c r="C201" s="4"/>
      <c r="D201" s="4">
        <v>67.63888888888971</v>
      </c>
      <c r="E201" s="4">
        <v>141.52777777777851</v>
      </c>
    </row>
    <row r="202" spans="1:5" x14ac:dyDescent="0.35">
      <c r="A202" s="6">
        <f t="shared" si="4"/>
        <v>48214</v>
      </c>
      <c r="C202" s="4"/>
      <c r="D202" s="4">
        <v>68.132969034609118</v>
      </c>
      <c r="E202" s="4">
        <v>142.30418943533778</v>
      </c>
    </row>
    <row r="203" spans="1:5" x14ac:dyDescent="0.35">
      <c r="A203" s="6">
        <f t="shared" si="4"/>
        <v>48245</v>
      </c>
      <c r="C203" s="4"/>
      <c r="D203" s="4">
        <v>68.627049180328527</v>
      </c>
      <c r="E203" s="4">
        <v>143.08060109289704</v>
      </c>
    </row>
    <row r="204" spans="1:5" x14ac:dyDescent="0.35">
      <c r="A204" s="6">
        <f t="shared" ref="A204:A247" si="5">EDATE(A203,1)</f>
        <v>48274</v>
      </c>
      <c r="C204" s="4"/>
      <c r="D204" s="4">
        <v>69.089253187614531</v>
      </c>
      <c r="E204" s="4">
        <v>143.80692167577513</v>
      </c>
    </row>
    <row r="205" spans="1:5" x14ac:dyDescent="0.35">
      <c r="A205" s="6">
        <f t="shared" si="5"/>
        <v>48305</v>
      </c>
      <c r="C205" s="4"/>
      <c r="D205" s="4">
        <v>69.58333333333394</v>
      </c>
      <c r="E205" s="4">
        <v>144.58333333333439</v>
      </c>
    </row>
    <row r="206" spans="1:5" x14ac:dyDescent="0.35">
      <c r="A206" s="6">
        <f t="shared" si="5"/>
        <v>48335</v>
      </c>
      <c r="C206" s="4"/>
      <c r="D206" s="4">
        <v>70.061475409836589</v>
      </c>
      <c r="E206" s="4">
        <v>145.33469945355296</v>
      </c>
    </row>
    <row r="207" spans="1:5" x14ac:dyDescent="0.35">
      <c r="A207" s="6">
        <f t="shared" si="5"/>
        <v>48366</v>
      </c>
      <c r="C207" s="4"/>
      <c r="D207" s="4">
        <v>70.555555555556111</v>
      </c>
      <c r="E207" s="4">
        <v>146.11111111111222</v>
      </c>
    </row>
    <row r="208" spans="1:5" x14ac:dyDescent="0.35">
      <c r="A208" s="6">
        <f t="shared" si="5"/>
        <v>48396</v>
      </c>
      <c r="C208" s="4"/>
      <c r="D208" s="4">
        <v>71.033697632058761</v>
      </c>
      <c r="E208" s="4">
        <v>146.86247723133101</v>
      </c>
    </row>
    <row r="209" spans="1:5" x14ac:dyDescent="0.35">
      <c r="A209" s="6">
        <f t="shared" si="5"/>
        <v>48427</v>
      </c>
      <c r="C209" s="4"/>
      <c r="D209" s="4">
        <v>71.527777777778169</v>
      </c>
      <c r="E209" s="4">
        <v>147.63888888889028</v>
      </c>
    </row>
    <row r="210" spans="1:5" x14ac:dyDescent="0.35">
      <c r="A210" s="6">
        <f t="shared" si="5"/>
        <v>48458</v>
      </c>
      <c r="C210" s="4"/>
      <c r="D210" s="4">
        <v>72.021857923497691</v>
      </c>
      <c r="E210" s="4">
        <v>148.41530054644954</v>
      </c>
    </row>
    <row r="211" spans="1:5" x14ac:dyDescent="0.35">
      <c r="A211" s="6">
        <f t="shared" si="5"/>
        <v>48488</v>
      </c>
      <c r="C211" s="4"/>
      <c r="D211" s="5">
        <f>_xlfn.XLOOKUP(YEAR(A211), Wind_Zielbereich!A:A, Wind_Zielbereich!D:D)/12*1000</f>
        <v>72.500000000000384</v>
      </c>
      <c r="E211" s="5">
        <f>_xlfn.XLOOKUP(YEAR(A211), Wind_Zielbereich!A:A, Wind_Zielbereich!F:F)/12*1000</f>
        <v>149.16666666666836</v>
      </c>
    </row>
    <row r="212" spans="1:5" x14ac:dyDescent="0.35">
      <c r="A212" s="6">
        <f t="shared" si="5"/>
        <v>48519</v>
      </c>
      <c r="C212" s="4"/>
      <c r="D212" s="4" cm="1">
        <f t="array" ref="D212:D222">TREND(_xlfn.VSTACK(D211,D223),_xlfn.VSTACK($A211,$A223),$A212:$A222)</f>
        <v>72.995433789954632</v>
      </c>
      <c r="E212" s="4" cm="1">
        <f t="array" ref="E212:E222">TREND(_xlfn.VSTACK(E211,E223),_xlfn.VSTACK($A211,$A223),$A212:$A222)</f>
        <v>149.94520547945376</v>
      </c>
    </row>
    <row r="213" spans="1:5" x14ac:dyDescent="0.35">
      <c r="A213" s="6">
        <f t="shared" si="5"/>
        <v>48549</v>
      </c>
      <c r="C213" s="4"/>
      <c r="D213" s="4">
        <v>73.47488584474911</v>
      </c>
      <c r="E213" s="4">
        <v>150.69863013698819</v>
      </c>
    </row>
    <row r="214" spans="1:5" x14ac:dyDescent="0.35">
      <c r="A214" s="6">
        <f t="shared" si="5"/>
        <v>48580</v>
      </c>
      <c r="C214" s="4"/>
      <c r="D214" s="4">
        <v>73.970319634703401</v>
      </c>
      <c r="E214" s="4">
        <v>151.47716894977361</v>
      </c>
    </row>
    <row r="215" spans="1:5" x14ac:dyDescent="0.35">
      <c r="A215" s="6">
        <f t="shared" si="5"/>
        <v>48611</v>
      </c>
      <c r="C215" s="4"/>
      <c r="D215" s="4">
        <v>74.465753424657692</v>
      </c>
      <c r="E215" s="4">
        <v>152.25570776255904</v>
      </c>
    </row>
    <row r="216" spans="1:5" x14ac:dyDescent="0.35">
      <c r="A216" s="6">
        <f t="shared" si="5"/>
        <v>48639</v>
      </c>
      <c r="C216" s="4"/>
      <c r="D216" s="4">
        <v>74.913242009132546</v>
      </c>
      <c r="E216" s="4">
        <v>152.95890410959123</v>
      </c>
    </row>
    <row r="217" spans="1:5" x14ac:dyDescent="0.35">
      <c r="A217" s="6">
        <f t="shared" si="5"/>
        <v>48670</v>
      </c>
      <c r="C217" s="4"/>
      <c r="D217" s="4">
        <v>75.408675799086836</v>
      </c>
      <c r="E217" s="4">
        <v>153.73744292237666</v>
      </c>
    </row>
    <row r="218" spans="1:5" x14ac:dyDescent="0.35">
      <c r="A218" s="6">
        <f t="shared" si="5"/>
        <v>48700</v>
      </c>
      <c r="C218" s="4"/>
      <c r="D218" s="4">
        <v>75.888127853881315</v>
      </c>
      <c r="E218" s="4">
        <v>154.49086757991108</v>
      </c>
    </row>
    <row r="219" spans="1:5" x14ac:dyDescent="0.35">
      <c r="A219" s="6">
        <f t="shared" si="5"/>
        <v>48731</v>
      </c>
      <c r="C219" s="4"/>
      <c r="D219" s="4">
        <v>76.383561643835606</v>
      </c>
      <c r="E219" s="4">
        <v>155.26940639269651</v>
      </c>
    </row>
    <row r="220" spans="1:5" x14ac:dyDescent="0.35">
      <c r="A220" s="6">
        <f t="shared" si="5"/>
        <v>48761</v>
      </c>
      <c r="C220" s="4"/>
      <c r="D220" s="4">
        <v>76.863013698630084</v>
      </c>
      <c r="E220" s="4">
        <v>156.02283105023093</v>
      </c>
    </row>
    <row r="221" spans="1:5" x14ac:dyDescent="0.35">
      <c r="A221" s="6">
        <f t="shared" si="5"/>
        <v>48792</v>
      </c>
      <c r="C221" s="4"/>
      <c r="D221" s="4">
        <v>77.358447488584375</v>
      </c>
      <c r="E221" s="4">
        <v>156.80136986301636</v>
      </c>
    </row>
    <row r="222" spans="1:5" x14ac:dyDescent="0.35">
      <c r="A222" s="6">
        <f t="shared" si="5"/>
        <v>48823</v>
      </c>
      <c r="C222" s="4"/>
      <c r="D222" s="4">
        <v>77.853881278538665</v>
      </c>
      <c r="E222" s="4">
        <v>157.57990867580179</v>
      </c>
    </row>
    <row r="223" spans="1:5" x14ac:dyDescent="0.35">
      <c r="A223" s="6">
        <f t="shared" si="5"/>
        <v>48853</v>
      </c>
      <c r="C223" s="4"/>
      <c r="D223" s="5">
        <f>_xlfn.XLOOKUP(YEAR(A223), Wind_Zielbereich!A:A, Wind_Zielbereich!D:D)/12*1000</f>
        <v>78.333333333333144</v>
      </c>
      <c r="E223" s="5">
        <f>_xlfn.XLOOKUP(YEAR(A223), Wind_Zielbereich!A:A, Wind_Zielbereich!F:F)/12*1000</f>
        <v>158.33333333333618</v>
      </c>
    </row>
    <row r="224" spans="1:5" x14ac:dyDescent="0.35">
      <c r="A224" s="6">
        <f t="shared" si="5"/>
        <v>48884</v>
      </c>
      <c r="C224" s="4"/>
      <c r="D224" s="4" cm="1">
        <f t="array" ref="D224:D234">TREND(_xlfn.VSTACK(D223,D235),_xlfn.VSTACK($A223,$A235),$A224:$A234)</f>
        <v>78.828767123287548</v>
      </c>
      <c r="E224" s="4" cm="1">
        <f t="array" ref="E224:E234">TREND(_xlfn.VSTACK(E223,E235),_xlfn.VSTACK($A223,$A235),$A224:$A234)</f>
        <v>159.11187214612164</v>
      </c>
    </row>
    <row r="225" spans="1:5" x14ac:dyDescent="0.35">
      <c r="A225" s="6">
        <f t="shared" si="5"/>
        <v>48914</v>
      </c>
      <c r="C225" s="4"/>
      <c r="D225" s="4">
        <v>79.308219178082254</v>
      </c>
      <c r="E225" s="4">
        <v>159.86529680365584</v>
      </c>
    </row>
    <row r="226" spans="1:5" x14ac:dyDescent="0.35">
      <c r="A226" s="6">
        <f t="shared" si="5"/>
        <v>48945</v>
      </c>
      <c r="C226" s="4"/>
      <c r="D226" s="4">
        <v>79.803652968036772</v>
      </c>
      <c r="E226" s="4">
        <v>160.64383561644104</v>
      </c>
    </row>
    <row r="227" spans="1:5" x14ac:dyDescent="0.35">
      <c r="A227" s="6">
        <f t="shared" si="5"/>
        <v>48976</v>
      </c>
      <c r="C227" s="4"/>
      <c r="D227" s="4">
        <v>80.299086757991176</v>
      </c>
      <c r="E227" s="4">
        <v>161.42237442922647</v>
      </c>
    </row>
    <row r="228" spans="1:5" x14ac:dyDescent="0.35">
      <c r="A228" s="6">
        <f t="shared" si="5"/>
        <v>49004</v>
      </c>
      <c r="C228" s="4"/>
      <c r="D228" s="4">
        <v>80.746575342466258</v>
      </c>
      <c r="E228" s="4">
        <v>162.1255707762582</v>
      </c>
    </row>
    <row r="229" spans="1:5" x14ac:dyDescent="0.35">
      <c r="A229" s="6">
        <f t="shared" si="5"/>
        <v>49035</v>
      </c>
      <c r="C229" s="4"/>
      <c r="D229" s="4">
        <v>81.242009132420776</v>
      </c>
      <c r="E229" s="4">
        <v>162.90410958904363</v>
      </c>
    </row>
    <row r="230" spans="1:5" x14ac:dyDescent="0.35">
      <c r="A230" s="6">
        <f t="shared" si="5"/>
        <v>49065</v>
      </c>
      <c r="C230" s="4"/>
      <c r="D230" s="4">
        <v>81.721461187215368</v>
      </c>
      <c r="E230" s="4">
        <v>163.6575342465776</v>
      </c>
    </row>
    <row r="231" spans="1:5" x14ac:dyDescent="0.35">
      <c r="A231" s="6">
        <f t="shared" si="5"/>
        <v>49096</v>
      </c>
      <c r="C231" s="4"/>
      <c r="D231" s="4">
        <v>82.216894977169886</v>
      </c>
      <c r="E231" s="4">
        <v>164.43607305936303</v>
      </c>
    </row>
    <row r="232" spans="1:5" x14ac:dyDescent="0.35">
      <c r="A232" s="6">
        <f t="shared" si="5"/>
        <v>49126</v>
      </c>
      <c r="C232" s="4"/>
      <c r="D232" s="4">
        <v>82.696347031964592</v>
      </c>
      <c r="E232" s="4">
        <v>165.18949771689722</v>
      </c>
    </row>
    <row r="233" spans="1:5" x14ac:dyDescent="0.35">
      <c r="A233" s="6">
        <f t="shared" si="5"/>
        <v>49157</v>
      </c>
      <c r="C233" s="4"/>
      <c r="D233" s="4">
        <v>83.191780821918996</v>
      </c>
      <c r="E233" s="4">
        <v>165.96803652968242</v>
      </c>
    </row>
    <row r="234" spans="1:5" x14ac:dyDescent="0.35">
      <c r="A234" s="6">
        <f t="shared" si="5"/>
        <v>49188</v>
      </c>
      <c r="C234" s="4"/>
      <c r="D234" s="4">
        <v>83.687214611873515</v>
      </c>
      <c r="E234" s="4">
        <v>166.74657534246762</v>
      </c>
    </row>
    <row r="235" spans="1:5" x14ac:dyDescent="0.35">
      <c r="A235" s="6">
        <f t="shared" si="5"/>
        <v>49218</v>
      </c>
      <c r="C235" s="4"/>
      <c r="D235" s="5">
        <f>_xlfn.XLOOKUP(YEAR(A235), Wind_Zielbereich!A:A, Wind_Zielbereich!D:D)/12*1000</f>
        <v>84.166666666668277</v>
      </c>
      <c r="E235" s="5">
        <f>_xlfn.XLOOKUP(YEAR(A235), Wind_Zielbereich!A:A, Wind_Zielbereich!F:F)/12*1000</f>
        <v>167.50000000000162</v>
      </c>
    </row>
    <row r="236" spans="1:5" x14ac:dyDescent="0.35">
      <c r="A236" s="6">
        <f t="shared" si="5"/>
        <v>49249</v>
      </c>
      <c r="C236" s="4"/>
      <c r="D236" s="4" cm="1">
        <f t="array" ref="D236:D246">TREND(_xlfn.VSTACK(D235,D247),_xlfn.VSTACK($A235,$A247),$A236:$A246)</f>
        <v>84.662100456622511</v>
      </c>
      <c r="E236" s="4" cm="1">
        <f t="array" ref="E236:E246">TREND(_xlfn.VSTACK(E235,E247),_xlfn.VSTACK($A235,$A247),$A236:$A246)</f>
        <v>168.27853881278702</v>
      </c>
    </row>
    <row r="237" spans="1:5" x14ac:dyDescent="0.35">
      <c r="A237" s="6">
        <f t="shared" si="5"/>
        <v>49279</v>
      </c>
      <c r="C237" s="4"/>
      <c r="D237" s="4">
        <v>85.141552511416876</v>
      </c>
      <c r="E237" s="4">
        <v>169.03196347032099</v>
      </c>
    </row>
    <row r="238" spans="1:5" x14ac:dyDescent="0.35">
      <c r="A238" s="6">
        <f t="shared" si="5"/>
        <v>49310</v>
      </c>
      <c r="C238" s="4"/>
      <c r="D238" s="4">
        <v>85.636986301371053</v>
      </c>
      <c r="E238" s="4">
        <v>169.81050228310619</v>
      </c>
    </row>
    <row r="239" spans="1:5" x14ac:dyDescent="0.35">
      <c r="A239" s="6">
        <f t="shared" si="5"/>
        <v>49341</v>
      </c>
      <c r="C239" s="4"/>
      <c r="D239" s="4">
        <v>86.13242009132523</v>
      </c>
      <c r="E239" s="4">
        <v>170.58904109589162</v>
      </c>
    </row>
    <row r="240" spans="1:5" x14ac:dyDescent="0.35">
      <c r="A240" s="6">
        <f t="shared" si="5"/>
        <v>49369</v>
      </c>
      <c r="C240" s="4"/>
      <c r="D240" s="4">
        <v>86.579908675800084</v>
      </c>
      <c r="E240" s="4">
        <v>171.29223744292335</v>
      </c>
    </row>
    <row r="241" spans="1:5" x14ac:dyDescent="0.35">
      <c r="A241" s="6">
        <f t="shared" si="5"/>
        <v>49400</v>
      </c>
      <c r="C241" s="4"/>
      <c r="D241" s="4">
        <v>87.075342465754261</v>
      </c>
      <c r="E241" s="4">
        <v>172.07077625570855</v>
      </c>
    </row>
    <row r="242" spans="1:5" x14ac:dyDescent="0.35">
      <c r="A242" s="6">
        <f t="shared" si="5"/>
        <v>49430</v>
      </c>
      <c r="C242" s="4"/>
      <c r="D242" s="4">
        <v>87.554794520548626</v>
      </c>
      <c r="E242" s="4">
        <v>172.82420091324275</v>
      </c>
    </row>
    <row r="243" spans="1:5" x14ac:dyDescent="0.35">
      <c r="A243" s="6">
        <f t="shared" si="5"/>
        <v>49461</v>
      </c>
      <c r="C243" s="4"/>
      <c r="D243" s="4">
        <v>88.050228310502803</v>
      </c>
      <c r="E243" s="4">
        <v>173.60273972602795</v>
      </c>
    </row>
    <row r="244" spans="1:5" x14ac:dyDescent="0.35">
      <c r="A244" s="6">
        <f t="shared" si="5"/>
        <v>49491</v>
      </c>
      <c r="C244" s="4"/>
      <c r="D244" s="4">
        <v>88.529680365297168</v>
      </c>
      <c r="E244" s="4">
        <v>174.35616438356215</v>
      </c>
    </row>
    <row r="245" spans="1:5" x14ac:dyDescent="0.35">
      <c r="A245" s="6">
        <f t="shared" si="5"/>
        <v>49522</v>
      </c>
      <c r="C245" s="4"/>
      <c r="D245" s="4">
        <v>89.025114155251458</v>
      </c>
      <c r="E245" s="4">
        <v>175.13470319634735</v>
      </c>
    </row>
    <row r="246" spans="1:5" x14ac:dyDescent="0.35">
      <c r="A246" s="6">
        <f t="shared" si="5"/>
        <v>49553</v>
      </c>
      <c r="C246" s="4"/>
      <c r="D246" s="4">
        <v>89.520547945205635</v>
      </c>
      <c r="E246" s="4">
        <v>175.91324200913255</v>
      </c>
    </row>
    <row r="247" spans="1:5" x14ac:dyDescent="0.35">
      <c r="A247" s="6">
        <f t="shared" si="5"/>
        <v>49583</v>
      </c>
      <c r="C247" s="4"/>
      <c r="D247" s="5">
        <f>_xlfn.XLOOKUP(YEAR(A247), Wind_Zielbereich!A:A, Wind_Zielbereich!D:D)/12*1000</f>
        <v>90.000000000000014</v>
      </c>
      <c r="E247" s="5">
        <f>_xlfn.XLOOKUP(YEAR(A247), Wind_Zielbereich!A:A, Wind_Zielbereich!F:F)/12*1000</f>
        <v>176.66666666666666</v>
      </c>
    </row>
  </sheetData>
  <pageMargins left="0.7" right="0.7" top="0.78740157499999996" bottom="0.78740157499999996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8C5BE-7889-4AA3-89BA-CC252D0DD8D7}">
  <sheetPr>
    <tabColor rgb="FFFFFF00"/>
  </sheetPr>
  <dimension ref="A1:P251"/>
  <sheetViews>
    <sheetView topLeftCell="A9" workbookViewId="0">
      <selection activeCell="C26" sqref="C26"/>
    </sheetView>
  </sheetViews>
  <sheetFormatPr baseColWidth="10" defaultRowHeight="14.5" x14ac:dyDescent="0.35"/>
  <cols>
    <col min="1" max="1" width="10.90625" style="6"/>
  </cols>
  <sheetData>
    <row r="1" spans="1:16" x14ac:dyDescent="0.35">
      <c r="A1" s="10" t="s">
        <v>49</v>
      </c>
      <c r="B1" s="4"/>
      <c r="C1" s="4"/>
      <c r="D1" s="4"/>
      <c r="E1" s="4"/>
      <c r="F1" s="4"/>
    </row>
    <row r="2" spans="1:16" x14ac:dyDescent="0.35">
      <c r="A2" s="6" t="s">
        <v>50</v>
      </c>
      <c r="B2" t="s">
        <v>51</v>
      </c>
      <c r="E2" s="20" t="s">
        <v>52</v>
      </c>
      <c r="F2" s="20"/>
      <c r="N2" t="s">
        <v>69</v>
      </c>
    </row>
    <row r="3" spans="1:16" x14ac:dyDescent="0.35">
      <c r="A3" s="6" t="s">
        <v>6</v>
      </c>
      <c r="B3" s="4"/>
      <c r="C3" s="4"/>
      <c r="D3" s="4"/>
      <c r="E3" s="4"/>
      <c r="F3" s="4"/>
    </row>
    <row r="4" spans="1:16" x14ac:dyDescent="0.35">
      <c r="A4" s="6" t="s">
        <v>47</v>
      </c>
      <c r="B4" s="4"/>
      <c r="C4" s="4"/>
      <c r="D4" s="4"/>
      <c r="E4" s="4"/>
      <c r="F4" s="4"/>
    </row>
    <row r="5" spans="1:16" x14ac:dyDescent="0.35">
      <c r="B5" s="4"/>
      <c r="C5" s="4"/>
      <c r="D5" s="4"/>
      <c r="E5" s="4"/>
      <c r="F5" s="4"/>
    </row>
    <row r="6" spans="1:16" x14ac:dyDescent="0.35">
      <c r="B6" s="4"/>
      <c r="C6" s="4"/>
      <c r="D6" s="4"/>
      <c r="E6" s="4"/>
      <c r="F6" s="4"/>
      <c r="K6" t="s">
        <v>68</v>
      </c>
    </row>
    <row r="7" spans="1:16" x14ac:dyDescent="0.35">
      <c r="A7" s="6" t="s">
        <v>54</v>
      </c>
      <c r="C7" s="4"/>
      <c r="D7" s="4"/>
      <c r="E7" s="4"/>
      <c r="F7">
        <v>277.77</v>
      </c>
      <c r="K7" t="s">
        <v>70</v>
      </c>
    </row>
    <row r="8" spans="1:16" x14ac:dyDescent="0.35">
      <c r="B8" s="4"/>
      <c r="C8" s="4"/>
      <c r="D8" s="4"/>
      <c r="E8" s="4"/>
      <c r="F8" s="4"/>
    </row>
    <row r="9" spans="1:16" ht="95.5" x14ac:dyDescent="0.35">
      <c r="A9" s="23" t="s">
        <v>0</v>
      </c>
      <c r="B9" s="19" t="s">
        <v>65</v>
      </c>
      <c r="C9" s="21" t="s">
        <v>66</v>
      </c>
      <c r="D9" s="21" t="s">
        <v>67</v>
      </c>
      <c r="E9" s="22" t="s">
        <v>59</v>
      </c>
      <c r="F9" s="21" t="s">
        <v>60</v>
      </c>
      <c r="G9" s="22" t="s">
        <v>53</v>
      </c>
      <c r="H9" s="4"/>
      <c r="I9" s="4"/>
      <c r="J9" s="9"/>
      <c r="K9" s="9"/>
      <c r="L9" s="9"/>
      <c r="M9" s="9"/>
      <c r="N9" s="9"/>
      <c r="O9" s="9"/>
      <c r="P9" s="9"/>
    </row>
    <row r="10" spans="1:16" x14ac:dyDescent="0.35">
      <c r="A10" s="24">
        <v>42005</v>
      </c>
      <c r="B10" s="4">
        <v>272.5</v>
      </c>
      <c r="C10" s="4">
        <f t="shared" ref="C10:C20" si="0">B10*$F$7/1000</f>
        <v>75.692324999999997</v>
      </c>
      <c r="H10" s="4"/>
      <c r="I10" s="6"/>
    </row>
    <row r="11" spans="1:16" x14ac:dyDescent="0.35">
      <c r="A11" s="6">
        <f>EDATE(A10,12)</f>
        <v>42370</v>
      </c>
      <c r="B11" s="4">
        <v>278.7</v>
      </c>
      <c r="C11" s="4">
        <f t="shared" si="0"/>
        <v>77.414498999999992</v>
      </c>
      <c r="H11" s="4"/>
      <c r="I11" s="4"/>
    </row>
    <row r="12" spans="1:16" x14ac:dyDescent="0.35">
      <c r="A12" s="6">
        <f t="shared" ref="A12:A31" si="1">EDATE(A11,12)</f>
        <v>42736</v>
      </c>
      <c r="B12" s="4">
        <v>272.79000000000002</v>
      </c>
      <c r="C12" s="4">
        <f t="shared" si="0"/>
        <v>75.772878300000002</v>
      </c>
      <c r="H12" s="4"/>
      <c r="I12" s="4"/>
    </row>
    <row r="13" spans="1:16" x14ac:dyDescent="0.35">
      <c r="A13" s="6">
        <f t="shared" si="1"/>
        <v>43101</v>
      </c>
      <c r="B13" s="4">
        <v>251.24</v>
      </c>
      <c r="C13" s="4">
        <f t="shared" si="0"/>
        <v>69.786934799999997</v>
      </c>
      <c r="H13" s="4"/>
      <c r="I13" s="4"/>
    </row>
    <row r="14" spans="1:16" x14ac:dyDescent="0.35">
      <c r="A14" s="6">
        <f>EDATE(A13,12)</f>
        <v>43466</v>
      </c>
      <c r="B14" s="4">
        <v>251.82</v>
      </c>
      <c r="C14" s="4">
        <f t="shared" si="0"/>
        <v>69.948041399999994</v>
      </c>
      <c r="D14" s="4"/>
      <c r="E14" s="4"/>
      <c r="F14" s="4"/>
      <c r="G14" s="4"/>
      <c r="H14" s="4"/>
      <c r="I14" s="4"/>
    </row>
    <row r="15" spans="1:16" x14ac:dyDescent="0.35">
      <c r="A15" s="25">
        <v>43830</v>
      </c>
      <c r="B15" s="18"/>
      <c r="C15" s="18">
        <v>69.948041399999994</v>
      </c>
      <c r="D15" s="18"/>
      <c r="E15" s="18"/>
      <c r="F15" s="18"/>
      <c r="G15" s="18"/>
      <c r="H15" s="4"/>
      <c r="I15" s="4"/>
    </row>
    <row r="16" spans="1:16" x14ac:dyDescent="0.35">
      <c r="A16" s="6">
        <f>EDATE(A14,12)</f>
        <v>43831</v>
      </c>
      <c r="B16" s="4">
        <v>237.59</v>
      </c>
      <c r="C16" s="4">
        <f t="shared" si="0"/>
        <v>65.995374299999995</v>
      </c>
      <c r="D16" s="4">
        <v>66</v>
      </c>
      <c r="E16" s="4">
        <f t="shared" ref="E16:E31" si="2">0.95*D16</f>
        <v>62.699999999999996</v>
      </c>
      <c r="F16" s="4">
        <f>1.05*D16</f>
        <v>69.3</v>
      </c>
      <c r="G16" s="4">
        <f>F16-E16</f>
        <v>6.6000000000000014</v>
      </c>
      <c r="H16" s="4"/>
      <c r="I16" s="4"/>
    </row>
    <row r="17" spans="1:9" x14ac:dyDescent="0.35">
      <c r="A17" s="6">
        <f t="shared" si="1"/>
        <v>44197</v>
      </c>
      <c r="B17" s="4">
        <v>259.7</v>
      </c>
      <c r="C17" s="4">
        <f t="shared" si="0"/>
        <v>72.13686899999999</v>
      </c>
      <c r="D17" s="4" cm="1">
        <f t="array" ref="D17:D30">TREND(_xlfn.VSTACK(D16,D31),_xlfn.VSTACK(A16,A31),A17:A30)</f>
        <v>63.795583135608695</v>
      </c>
      <c r="E17" s="4">
        <f t="shared" si="2"/>
        <v>60.605803978828256</v>
      </c>
      <c r="F17" s="4">
        <f t="shared" ref="F17:F31" si="3">1.05*D17</f>
        <v>66.985362292389127</v>
      </c>
      <c r="G17" s="4">
        <f t="shared" ref="G17:G31" si="4">F17-E17</f>
        <v>6.3795583135608709</v>
      </c>
      <c r="H17" s="4"/>
      <c r="I17" s="4"/>
    </row>
    <row r="18" spans="1:9" x14ac:dyDescent="0.35">
      <c r="A18" s="6">
        <f t="shared" si="1"/>
        <v>44562</v>
      </c>
      <c r="B18" s="4">
        <v>217.17</v>
      </c>
      <c r="C18" s="4">
        <f t="shared" si="0"/>
        <v>60.323310899999989</v>
      </c>
      <c r="D18" s="4">
        <v>61.597189268114619</v>
      </c>
      <c r="E18" s="4">
        <f t="shared" si="2"/>
        <v>58.517329804708886</v>
      </c>
      <c r="F18" s="4">
        <f t="shared" si="3"/>
        <v>64.677048731520358</v>
      </c>
      <c r="G18" s="4">
        <f t="shared" si="4"/>
        <v>6.1597189268114718</v>
      </c>
      <c r="H18" s="4"/>
      <c r="I18" s="4"/>
    </row>
    <row r="19" spans="1:9" x14ac:dyDescent="0.35">
      <c r="A19" s="6">
        <f t="shared" si="1"/>
        <v>44927</v>
      </c>
      <c r="B19" s="4">
        <v>206.64</v>
      </c>
      <c r="C19" s="4">
        <f t="shared" si="0"/>
        <v>57.398392799999996</v>
      </c>
      <c r="D19" s="4">
        <v>59.398795400620543</v>
      </c>
      <c r="E19" s="4">
        <f t="shared" si="2"/>
        <v>56.42885563058951</v>
      </c>
      <c r="F19" s="4">
        <f t="shared" si="3"/>
        <v>62.368735170651576</v>
      </c>
      <c r="G19" s="4">
        <f t="shared" si="4"/>
        <v>5.9398795400620656</v>
      </c>
      <c r="H19" s="4"/>
      <c r="I19" s="4"/>
    </row>
    <row r="20" spans="1:9" x14ac:dyDescent="0.35">
      <c r="A20" s="6">
        <f t="shared" si="1"/>
        <v>45292</v>
      </c>
      <c r="B20" s="2">
        <v>203.66</v>
      </c>
      <c r="C20" s="4">
        <f t="shared" si="0"/>
        <v>56.570638199999991</v>
      </c>
      <c r="D20" s="4">
        <v>57.200401533126467</v>
      </c>
      <c r="E20" s="4">
        <f t="shared" si="2"/>
        <v>54.340381456470141</v>
      </c>
      <c r="F20" s="4">
        <f t="shared" si="3"/>
        <v>60.060421609782793</v>
      </c>
      <c r="G20" s="4">
        <f t="shared" si="4"/>
        <v>5.7200401533126524</v>
      </c>
      <c r="H20" s="4"/>
      <c r="I20" s="4"/>
    </row>
    <row r="21" spans="1:9" x14ac:dyDescent="0.35">
      <c r="A21" s="6">
        <f t="shared" si="1"/>
        <v>45658</v>
      </c>
      <c r="B21" s="2"/>
      <c r="C21" s="4"/>
      <c r="D21" s="4">
        <v>54.995984668735161</v>
      </c>
      <c r="E21" s="4">
        <f t="shared" si="2"/>
        <v>52.246185435298401</v>
      </c>
      <c r="F21" s="4">
        <f t="shared" si="3"/>
        <v>57.745783902171922</v>
      </c>
      <c r="G21" s="4">
        <f t="shared" si="4"/>
        <v>5.4995984668735218</v>
      </c>
      <c r="H21" s="4"/>
      <c r="I21" s="4"/>
    </row>
    <row r="22" spans="1:9" x14ac:dyDescent="0.35">
      <c r="A22" s="6">
        <f t="shared" si="1"/>
        <v>46023</v>
      </c>
      <c r="B22" s="2"/>
      <c r="C22" s="4"/>
      <c r="D22" s="4">
        <v>52.797590801241086</v>
      </c>
      <c r="E22" s="4">
        <f t="shared" si="2"/>
        <v>50.157711261179031</v>
      </c>
      <c r="F22" s="4">
        <f t="shared" si="3"/>
        <v>55.43747034130314</v>
      </c>
      <c r="G22" s="4">
        <f t="shared" si="4"/>
        <v>5.2797590801241086</v>
      </c>
      <c r="H22" s="4"/>
      <c r="I22" s="4"/>
    </row>
    <row r="23" spans="1:9" x14ac:dyDescent="0.35">
      <c r="A23" s="6">
        <f t="shared" si="1"/>
        <v>46388</v>
      </c>
      <c r="B23" s="2"/>
      <c r="C23" s="4"/>
      <c r="D23" s="4">
        <v>50.59919693374701</v>
      </c>
      <c r="E23" s="4">
        <f t="shared" si="2"/>
        <v>48.069237087059655</v>
      </c>
      <c r="F23" s="4">
        <f t="shared" si="3"/>
        <v>53.129156780434364</v>
      </c>
      <c r="G23" s="4">
        <f t="shared" si="4"/>
        <v>5.0599196933747095</v>
      </c>
      <c r="H23" s="4"/>
      <c r="I23" s="4"/>
    </row>
    <row r="24" spans="1:9" x14ac:dyDescent="0.35">
      <c r="A24" s="6">
        <f t="shared" si="1"/>
        <v>46753</v>
      </c>
      <c r="B24" s="2"/>
      <c r="C24" s="4"/>
      <c r="D24" s="4">
        <v>48.400803066252934</v>
      </c>
      <c r="E24" s="4">
        <f t="shared" si="2"/>
        <v>45.980762912940286</v>
      </c>
      <c r="F24" s="4">
        <f t="shared" si="3"/>
        <v>50.820843219565582</v>
      </c>
      <c r="G24" s="4">
        <f t="shared" si="4"/>
        <v>4.8400803066252962</v>
      </c>
      <c r="H24" s="4"/>
      <c r="I24" s="4"/>
    </row>
    <row r="25" spans="1:9" x14ac:dyDescent="0.35">
      <c r="A25" s="6">
        <f t="shared" si="1"/>
        <v>47119</v>
      </c>
      <c r="B25" s="2"/>
      <c r="C25" s="4"/>
      <c r="D25" s="4">
        <v>46.196386201861628</v>
      </c>
      <c r="E25" s="4">
        <f t="shared" si="2"/>
        <v>43.886566891768545</v>
      </c>
      <c r="F25" s="4">
        <f t="shared" si="3"/>
        <v>48.506205511954711</v>
      </c>
      <c r="G25" s="4">
        <f t="shared" si="4"/>
        <v>4.6196386201861657</v>
      </c>
      <c r="H25" s="4"/>
      <c r="I25" s="4"/>
    </row>
    <row r="26" spans="1:9" x14ac:dyDescent="0.35">
      <c r="A26" s="6">
        <f t="shared" si="1"/>
        <v>47484</v>
      </c>
      <c r="B26" s="2"/>
      <c r="C26" s="4"/>
      <c r="D26" s="4">
        <v>43.997992334367552</v>
      </c>
      <c r="E26" s="4">
        <f t="shared" si="2"/>
        <v>41.798092717649176</v>
      </c>
      <c r="F26" s="4">
        <f t="shared" si="3"/>
        <v>46.197891951085928</v>
      </c>
      <c r="G26" s="4">
        <f t="shared" si="4"/>
        <v>4.3997992334367524</v>
      </c>
      <c r="H26" s="4"/>
      <c r="I26" s="4"/>
    </row>
    <row r="27" spans="1:9" x14ac:dyDescent="0.35">
      <c r="A27" s="6">
        <f t="shared" si="1"/>
        <v>47849</v>
      </c>
      <c r="B27" s="2"/>
      <c r="C27" s="4"/>
      <c r="D27" s="4">
        <v>41.799598466873533</v>
      </c>
      <c r="E27" s="4">
        <f t="shared" si="2"/>
        <v>39.709618543529857</v>
      </c>
      <c r="F27" s="4">
        <f t="shared" si="3"/>
        <v>43.88957839021721</v>
      </c>
      <c r="G27" s="4">
        <f t="shared" si="4"/>
        <v>4.1799598466873533</v>
      </c>
      <c r="H27" s="4"/>
      <c r="I27" s="4"/>
    </row>
    <row r="28" spans="1:9" x14ac:dyDescent="0.35">
      <c r="A28" s="6">
        <f t="shared" si="1"/>
        <v>48214</v>
      </c>
      <c r="B28" s="2"/>
      <c r="C28" s="4"/>
      <c r="D28" s="4">
        <v>39.601204599379457</v>
      </c>
      <c r="E28" s="4">
        <f t="shared" si="2"/>
        <v>37.62114436941048</v>
      </c>
      <c r="F28" s="4">
        <f t="shared" si="3"/>
        <v>41.581264829348434</v>
      </c>
      <c r="G28" s="4">
        <f t="shared" si="4"/>
        <v>3.9601204599379543</v>
      </c>
      <c r="H28" s="4"/>
      <c r="I28" s="4"/>
    </row>
    <row r="29" spans="1:9" x14ac:dyDescent="0.35">
      <c r="A29" s="6">
        <f t="shared" si="1"/>
        <v>48580</v>
      </c>
      <c r="B29" s="2"/>
      <c r="C29" s="4"/>
      <c r="D29" s="4">
        <v>37.396787734988152</v>
      </c>
      <c r="E29" s="4">
        <f t="shared" si="2"/>
        <v>35.52694834823874</v>
      </c>
      <c r="F29" s="4">
        <f t="shared" si="3"/>
        <v>39.266627121737564</v>
      </c>
      <c r="G29" s="4">
        <f t="shared" si="4"/>
        <v>3.7396787734988237</v>
      </c>
      <c r="H29" s="4"/>
      <c r="I29" s="4"/>
    </row>
    <row r="30" spans="1:9" x14ac:dyDescent="0.35">
      <c r="A30" s="6">
        <f t="shared" si="1"/>
        <v>48945</v>
      </c>
      <c r="B30" s="2"/>
      <c r="C30" s="4"/>
      <c r="D30" s="4">
        <v>35.198393867494076</v>
      </c>
      <c r="E30" s="4">
        <f t="shared" si="2"/>
        <v>33.438474174119371</v>
      </c>
      <c r="F30" s="4">
        <f t="shared" si="3"/>
        <v>36.958313560868781</v>
      </c>
      <c r="G30" s="4">
        <f t="shared" si="4"/>
        <v>3.5198393867494104</v>
      </c>
      <c r="H30" s="4"/>
      <c r="I30" s="4"/>
    </row>
    <row r="31" spans="1:9" x14ac:dyDescent="0.35">
      <c r="A31" s="6">
        <f t="shared" si="1"/>
        <v>49310</v>
      </c>
      <c r="B31" s="2"/>
      <c r="C31" s="4"/>
      <c r="D31" s="4">
        <f>D16/2</f>
        <v>33</v>
      </c>
      <c r="E31" s="4">
        <f t="shared" si="2"/>
        <v>31.349999999999998</v>
      </c>
      <c r="F31" s="4">
        <f t="shared" si="3"/>
        <v>34.65</v>
      </c>
      <c r="G31" s="4">
        <f t="shared" si="4"/>
        <v>3.3000000000000007</v>
      </c>
      <c r="H31" s="4"/>
      <c r="I31" s="4"/>
    </row>
    <row r="32" spans="1:9" x14ac:dyDescent="0.35">
      <c r="B32" s="4"/>
      <c r="C32" s="4"/>
      <c r="D32" s="4"/>
      <c r="E32" s="4"/>
      <c r="F32" s="4"/>
      <c r="G32" s="4"/>
      <c r="H32" s="4"/>
      <c r="I32" s="4"/>
    </row>
    <row r="33" spans="2:9" x14ac:dyDescent="0.35">
      <c r="B33" s="4"/>
      <c r="C33" s="4"/>
      <c r="D33" s="4"/>
      <c r="E33" s="4"/>
      <c r="F33" s="4"/>
      <c r="G33" s="4"/>
      <c r="H33" s="4"/>
      <c r="I33" s="4"/>
    </row>
    <row r="34" spans="2:9" x14ac:dyDescent="0.35">
      <c r="B34" s="4"/>
      <c r="C34" s="4"/>
      <c r="D34" s="4"/>
      <c r="E34" s="4"/>
      <c r="F34" s="4"/>
      <c r="G34" s="4"/>
      <c r="H34" s="4"/>
      <c r="I34" s="4"/>
    </row>
    <row r="35" spans="2:9" x14ac:dyDescent="0.35">
      <c r="B35" s="4"/>
      <c r="C35" s="4"/>
      <c r="D35" s="4"/>
      <c r="E35" s="4"/>
      <c r="F35" s="4"/>
      <c r="G35" s="4"/>
      <c r="H35" s="4"/>
      <c r="I35" s="4"/>
    </row>
    <row r="36" spans="2:9" x14ac:dyDescent="0.35">
      <c r="B36" s="4"/>
      <c r="C36" s="4"/>
      <c r="D36" s="4"/>
      <c r="E36" s="4"/>
      <c r="F36" s="4"/>
      <c r="G36" s="4"/>
      <c r="H36" s="4"/>
      <c r="I36" s="4"/>
    </row>
    <row r="37" spans="2:9" x14ac:dyDescent="0.35">
      <c r="B37" s="4"/>
      <c r="C37" s="4"/>
      <c r="D37" s="4"/>
      <c r="E37" s="4"/>
      <c r="F37" s="4"/>
      <c r="G37" s="4"/>
      <c r="H37" s="4"/>
      <c r="I37" s="4"/>
    </row>
    <row r="38" spans="2:9" x14ac:dyDescent="0.35">
      <c r="B38" s="4"/>
      <c r="C38" s="4"/>
      <c r="D38" s="4"/>
      <c r="E38" s="4"/>
      <c r="F38" s="4"/>
      <c r="G38" s="4"/>
      <c r="H38" s="4"/>
      <c r="I38" s="4"/>
    </row>
    <row r="39" spans="2:9" x14ac:dyDescent="0.35">
      <c r="B39" s="4"/>
      <c r="C39" s="4"/>
      <c r="D39" s="4"/>
      <c r="E39" s="4"/>
      <c r="F39" s="4"/>
      <c r="G39" s="4"/>
      <c r="H39" s="4"/>
      <c r="I39" s="4"/>
    </row>
    <row r="40" spans="2:9" x14ac:dyDescent="0.35">
      <c r="B40" s="4"/>
      <c r="C40" s="4"/>
      <c r="D40" s="4"/>
      <c r="E40" s="4"/>
      <c r="F40" s="4"/>
      <c r="G40" s="4"/>
      <c r="H40" s="4"/>
      <c r="I40" s="4"/>
    </row>
    <row r="41" spans="2:9" x14ac:dyDescent="0.35">
      <c r="B41" s="4"/>
      <c r="C41" s="4"/>
      <c r="D41" s="4"/>
      <c r="E41" s="4"/>
      <c r="F41" s="4"/>
      <c r="G41" s="4"/>
      <c r="H41" s="4"/>
      <c r="I41" s="4"/>
    </row>
    <row r="42" spans="2:9" x14ac:dyDescent="0.35">
      <c r="B42" s="4"/>
      <c r="C42" s="4"/>
      <c r="D42" s="4"/>
      <c r="E42" s="4"/>
      <c r="F42" s="4"/>
      <c r="G42" s="4"/>
      <c r="H42" s="4"/>
      <c r="I42" s="4"/>
    </row>
    <row r="43" spans="2:9" x14ac:dyDescent="0.35">
      <c r="B43" s="4"/>
      <c r="C43" s="4"/>
      <c r="D43" s="4"/>
      <c r="E43" s="4"/>
      <c r="F43" s="4"/>
      <c r="G43" s="4"/>
      <c r="H43" s="4"/>
      <c r="I43" s="4"/>
    </row>
    <row r="44" spans="2:9" x14ac:dyDescent="0.35">
      <c r="B44" s="4"/>
      <c r="C44" s="4"/>
      <c r="D44" s="4"/>
      <c r="E44" s="4"/>
      <c r="F44" s="4"/>
      <c r="G44" s="4"/>
      <c r="H44" s="4"/>
      <c r="I44" s="4"/>
    </row>
    <row r="45" spans="2:9" x14ac:dyDescent="0.35">
      <c r="B45" s="4"/>
      <c r="C45" s="4"/>
      <c r="D45" s="4"/>
      <c r="E45" s="4"/>
      <c r="F45" s="4"/>
      <c r="G45" s="4"/>
      <c r="H45" s="4"/>
      <c r="I45" s="4"/>
    </row>
    <row r="46" spans="2:9" x14ac:dyDescent="0.35">
      <c r="B46" s="4"/>
      <c r="C46" s="4"/>
      <c r="D46" s="4"/>
      <c r="E46" s="4"/>
      <c r="F46" s="4"/>
      <c r="G46" s="4"/>
      <c r="H46" s="4"/>
      <c r="I46" s="4"/>
    </row>
    <row r="47" spans="2:9" x14ac:dyDescent="0.35">
      <c r="B47" s="4"/>
      <c r="C47" s="4"/>
      <c r="D47" s="4"/>
      <c r="E47" s="4"/>
      <c r="F47" s="4"/>
      <c r="G47" s="4"/>
      <c r="H47" s="4"/>
      <c r="I47" s="4"/>
    </row>
    <row r="48" spans="2:9" x14ac:dyDescent="0.35">
      <c r="B48" s="4"/>
      <c r="C48" s="4"/>
      <c r="D48" s="4"/>
      <c r="E48" s="4"/>
      <c r="F48" s="4"/>
      <c r="G48" s="4"/>
      <c r="H48" s="4"/>
      <c r="I48" s="4"/>
    </row>
    <row r="49" spans="2:14" x14ac:dyDescent="0.35">
      <c r="B49" s="4"/>
      <c r="C49" s="4"/>
      <c r="D49" s="4"/>
      <c r="E49" s="4"/>
      <c r="F49" s="4"/>
      <c r="G49" s="4"/>
      <c r="H49" s="4"/>
      <c r="I49" s="4"/>
    </row>
    <row r="50" spans="2:14" x14ac:dyDescent="0.35">
      <c r="B50" s="4"/>
      <c r="C50" s="4"/>
      <c r="D50" s="4"/>
      <c r="E50" s="4"/>
      <c r="F50" s="4"/>
      <c r="G50" s="4"/>
      <c r="H50" s="4"/>
      <c r="I50" s="4"/>
    </row>
    <row r="51" spans="2:14" x14ac:dyDescent="0.35">
      <c r="B51" s="4"/>
      <c r="C51" s="4"/>
      <c r="D51" s="4"/>
      <c r="E51" s="4"/>
      <c r="F51" s="4"/>
      <c r="G51" s="4"/>
      <c r="H51" s="4"/>
      <c r="I51" s="4"/>
    </row>
    <row r="52" spans="2:14" x14ac:dyDescent="0.35">
      <c r="B52" s="4"/>
      <c r="C52" s="4"/>
      <c r="D52" s="4"/>
      <c r="E52" s="4"/>
      <c r="F52" s="4"/>
      <c r="G52" s="4"/>
      <c r="H52" s="4"/>
      <c r="I52" s="4"/>
    </row>
    <row r="53" spans="2:14" x14ac:dyDescent="0.35">
      <c r="B53" s="4"/>
      <c r="C53" s="4"/>
      <c r="D53" s="4"/>
      <c r="E53" s="4"/>
      <c r="F53" s="4"/>
      <c r="G53" s="4"/>
      <c r="H53" s="4"/>
      <c r="I53" s="4"/>
    </row>
    <row r="54" spans="2:14" x14ac:dyDescent="0.35">
      <c r="B54" s="4"/>
      <c r="C54" s="4"/>
      <c r="D54" s="4"/>
      <c r="E54" s="4"/>
      <c r="F54" s="4"/>
      <c r="G54" s="4"/>
      <c r="H54" s="4"/>
      <c r="I54" s="4"/>
    </row>
    <row r="55" spans="2:14" x14ac:dyDescent="0.35">
      <c r="B55" s="4"/>
      <c r="C55" s="4"/>
      <c r="D55" s="4"/>
      <c r="E55" s="4"/>
      <c r="F55" s="4"/>
      <c r="G55" s="4"/>
      <c r="H55" s="4"/>
      <c r="I55" s="4"/>
    </row>
    <row r="56" spans="2:14" x14ac:dyDescent="0.35">
      <c r="B56" s="4"/>
      <c r="C56" s="4"/>
      <c r="D56" s="4"/>
      <c r="E56" s="4"/>
      <c r="F56" s="4"/>
      <c r="G56" s="4"/>
      <c r="H56" s="4"/>
      <c r="I56" s="4"/>
    </row>
    <row r="57" spans="2:14" x14ac:dyDescent="0.35">
      <c r="B57" s="4"/>
      <c r="C57" s="4"/>
      <c r="D57" s="4"/>
      <c r="E57" s="4"/>
      <c r="F57" s="4"/>
      <c r="G57" s="4"/>
      <c r="H57" s="4"/>
      <c r="I57" s="4"/>
    </row>
    <row r="58" spans="2:14" x14ac:dyDescent="0.35">
      <c r="B58" s="4"/>
      <c r="C58" s="4"/>
      <c r="D58" s="4"/>
      <c r="E58" s="4"/>
      <c r="F58" s="4"/>
      <c r="G58" s="4"/>
      <c r="H58" s="4"/>
      <c r="I58" s="4"/>
      <c r="J58" s="1"/>
    </row>
    <row r="59" spans="2:14" x14ac:dyDescent="0.35">
      <c r="B59" s="4"/>
      <c r="C59" s="4"/>
      <c r="D59" s="4"/>
      <c r="E59" s="4"/>
      <c r="F59" s="4"/>
      <c r="G59" s="4"/>
      <c r="H59" s="4"/>
      <c r="I59" s="4"/>
      <c r="M59" s="4"/>
    </row>
    <row r="60" spans="2:14" x14ac:dyDescent="0.35">
      <c r="B60" s="4"/>
      <c r="C60" s="4"/>
      <c r="D60" s="4"/>
      <c r="E60" s="4"/>
      <c r="F60" s="4"/>
      <c r="G60" s="4"/>
      <c r="H60" s="4"/>
      <c r="I60" s="4"/>
      <c r="M60" s="4"/>
      <c r="N60" s="4"/>
    </row>
    <row r="61" spans="2:14" x14ac:dyDescent="0.35">
      <c r="B61" s="4"/>
      <c r="C61" s="4"/>
      <c r="D61" s="4"/>
      <c r="E61" s="4"/>
      <c r="F61" s="4"/>
      <c r="G61" s="4"/>
      <c r="H61" s="4"/>
      <c r="I61" s="4"/>
      <c r="M61" s="4"/>
      <c r="N61" s="4"/>
    </row>
    <row r="62" spans="2:14" x14ac:dyDescent="0.35">
      <c r="B62" s="4"/>
      <c r="C62" s="4"/>
      <c r="D62" s="4"/>
      <c r="E62" s="4"/>
      <c r="F62" s="4"/>
      <c r="G62" s="4"/>
      <c r="H62" s="4"/>
      <c r="I62" s="4"/>
      <c r="M62" s="4"/>
      <c r="N62" s="4"/>
    </row>
    <row r="63" spans="2:14" x14ac:dyDescent="0.35">
      <c r="B63" s="4"/>
      <c r="C63" s="4"/>
      <c r="D63" s="4"/>
      <c r="E63" s="4"/>
      <c r="F63" s="4"/>
      <c r="G63" s="4"/>
      <c r="H63" s="4"/>
      <c r="I63" s="4"/>
      <c r="M63" s="4"/>
      <c r="N63" s="4"/>
    </row>
    <row r="64" spans="2:14" x14ac:dyDescent="0.35">
      <c r="B64" s="4"/>
      <c r="C64" s="4"/>
      <c r="D64" s="4"/>
      <c r="E64" s="4"/>
      <c r="F64" s="4"/>
      <c r="G64" s="4"/>
      <c r="H64" s="4"/>
      <c r="I64" s="4"/>
    </row>
    <row r="65" spans="2:14" x14ac:dyDescent="0.35">
      <c r="B65" s="4"/>
      <c r="C65" s="4"/>
      <c r="D65" s="4"/>
      <c r="E65" s="4"/>
      <c r="F65" s="4"/>
      <c r="G65" s="4"/>
      <c r="H65" s="4"/>
      <c r="I65" s="4"/>
    </row>
    <row r="66" spans="2:14" x14ac:dyDescent="0.35">
      <c r="B66" s="4"/>
      <c r="C66" s="4"/>
      <c r="D66" s="4"/>
      <c r="E66" s="4"/>
      <c r="F66" s="4"/>
      <c r="G66" s="4"/>
      <c r="H66" s="4"/>
      <c r="I66" s="4"/>
    </row>
    <row r="67" spans="2:14" x14ac:dyDescent="0.35">
      <c r="B67" s="4"/>
      <c r="C67" s="4"/>
      <c r="D67" s="4"/>
      <c r="E67" s="4"/>
      <c r="F67" s="4"/>
      <c r="G67" s="4"/>
      <c r="H67" s="4"/>
      <c r="I67" s="4"/>
    </row>
    <row r="68" spans="2:14" x14ac:dyDescent="0.35">
      <c r="B68" s="4"/>
      <c r="C68" s="4"/>
      <c r="D68" s="4"/>
      <c r="E68" s="4"/>
      <c r="F68" s="4"/>
      <c r="G68" s="4"/>
      <c r="H68" s="4"/>
      <c r="I68" s="4"/>
    </row>
    <row r="69" spans="2:14" x14ac:dyDescent="0.35">
      <c r="B69" s="4"/>
      <c r="C69" s="4"/>
      <c r="D69" s="4"/>
      <c r="E69" s="4"/>
      <c r="F69" s="4"/>
      <c r="G69" s="4"/>
      <c r="H69" s="4"/>
      <c r="I69" s="4"/>
      <c r="M69" s="2"/>
      <c r="N69" s="2"/>
    </row>
    <row r="70" spans="2:14" x14ac:dyDescent="0.35">
      <c r="B70" s="4"/>
      <c r="C70" s="4"/>
      <c r="D70" s="4"/>
      <c r="E70" s="4"/>
      <c r="F70" s="4"/>
      <c r="G70" s="4"/>
      <c r="H70" s="4"/>
      <c r="I70" s="4"/>
      <c r="M70" s="2"/>
      <c r="N70" s="2"/>
    </row>
    <row r="71" spans="2:14" x14ac:dyDescent="0.35">
      <c r="B71" s="4"/>
      <c r="C71" s="4"/>
      <c r="D71" s="4"/>
      <c r="E71" s="4"/>
      <c r="F71" s="4"/>
      <c r="G71" s="4"/>
      <c r="H71" s="4"/>
      <c r="I71" s="4"/>
      <c r="M71" s="2"/>
      <c r="N71" s="2"/>
    </row>
    <row r="72" spans="2:14" x14ac:dyDescent="0.35">
      <c r="B72" s="4"/>
      <c r="C72" s="4"/>
      <c r="D72" s="4"/>
      <c r="E72" s="4"/>
      <c r="F72" s="4"/>
      <c r="G72" s="4"/>
      <c r="H72" s="4"/>
      <c r="I72" s="4"/>
      <c r="M72" s="2"/>
      <c r="N72" s="2"/>
    </row>
    <row r="73" spans="2:14" x14ac:dyDescent="0.35">
      <c r="B73" s="4"/>
      <c r="C73" s="4"/>
      <c r="D73" s="4"/>
      <c r="E73" s="4"/>
      <c r="F73" s="4"/>
      <c r="G73" s="4"/>
      <c r="H73" s="4"/>
      <c r="I73" s="4"/>
      <c r="M73" s="2"/>
      <c r="N73" s="2"/>
    </row>
    <row r="74" spans="2:14" x14ac:dyDescent="0.35">
      <c r="B74" s="4"/>
      <c r="C74" s="4"/>
      <c r="D74" s="4"/>
      <c r="E74" s="4"/>
      <c r="F74" s="4"/>
      <c r="G74" s="4"/>
      <c r="H74" s="4"/>
      <c r="I74" s="4"/>
      <c r="M74" s="2"/>
      <c r="N74" s="2"/>
    </row>
    <row r="75" spans="2:14" x14ac:dyDescent="0.35">
      <c r="B75" s="4"/>
      <c r="C75" s="4"/>
      <c r="D75" s="4"/>
      <c r="E75" s="4"/>
      <c r="F75" s="4"/>
      <c r="G75" s="4"/>
      <c r="H75" s="4"/>
      <c r="I75" s="4"/>
      <c r="M75" s="2"/>
      <c r="N75" s="2"/>
    </row>
    <row r="76" spans="2:14" x14ac:dyDescent="0.35">
      <c r="B76" s="4"/>
      <c r="C76" s="4"/>
      <c r="D76" s="4"/>
      <c r="E76" s="4"/>
      <c r="F76" s="4"/>
      <c r="G76" s="4"/>
      <c r="H76" s="4"/>
      <c r="I76" s="4"/>
      <c r="M76" s="2"/>
      <c r="N76" s="2"/>
    </row>
    <row r="77" spans="2:14" x14ac:dyDescent="0.35">
      <c r="B77" s="4"/>
      <c r="C77" s="4"/>
      <c r="D77" s="4"/>
      <c r="E77" s="4"/>
      <c r="F77" s="4"/>
      <c r="G77" s="4"/>
      <c r="H77" s="4"/>
      <c r="I77" s="4"/>
      <c r="M77" s="2"/>
      <c r="N77" s="2"/>
    </row>
    <row r="78" spans="2:14" x14ac:dyDescent="0.35">
      <c r="B78" s="4"/>
      <c r="C78" s="4"/>
      <c r="D78" s="4"/>
      <c r="E78" s="4"/>
      <c r="F78" s="4"/>
      <c r="G78" s="4"/>
      <c r="H78" s="4"/>
      <c r="I78" s="4"/>
      <c r="M78" s="2"/>
      <c r="N78" s="2"/>
    </row>
    <row r="79" spans="2:14" x14ac:dyDescent="0.35">
      <c r="B79" s="4"/>
      <c r="C79" s="4"/>
      <c r="D79" s="4"/>
      <c r="E79" s="4"/>
      <c r="F79" s="4"/>
      <c r="G79" s="4"/>
      <c r="H79" s="4"/>
      <c r="I79" s="4"/>
      <c r="M79" s="2"/>
      <c r="N79" s="2"/>
    </row>
    <row r="80" spans="2:14" x14ac:dyDescent="0.35">
      <c r="B80" s="4"/>
      <c r="C80" s="4"/>
      <c r="D80" s="4"/>
      <c r="E80" s="4"/>
      <c r="F80" s="4"/>
      <c r="G80" s="4"/>
      <c r="H80" s="4"/>
      <c r="I80" s="4"/>
      <c r="M80" s="2"/>
      <c r="N80" s="2"/>
    </row>
    <row r="81" spans="2:14" x14ac:dyDescent="0.35">
      <c r="B81" s="4"/>
      <c r="C81" s="4"/>
      <c r="D81" s="4"/>
      <c r="E81" s="4"/>
      <c r="F81" s="4"/>
      <c r="G81" s="4"/>
      <c r="H81" s="4"/>
      <c r="I81" s="4"/>
      <c r="M81" s="2"/>
      <c r="N81" s="2"/>
    </row>
    <row r="82" spans="2:14" x14ac:dyDescent="0.35">
      <c r="B82" s="4"/>
      <c r="C82" s="4"/>
      <c r="D82" s="4"/>
      <c r="E82" s="4"/>
      <c r="F82" s="4"/>
      <c r="G82" s="4"/>
      <c r="H82" s="4"/>
      <c r="I82" s="4"/>
      <c r="M82" s="2"/>
      <c r="N82" s="2"/>
    </row>
    <row r="83" spans="2:14" x14ac:dyDescent="0.35">
      <c r="B83" s="4"/>
      <c r="C83" s="4"/>
      <c r="D83" s="4"/>
      <c r="E83" s="4"/>
      <c r="F83" s="4"/>
      <c r="G83" s="4"/>
      <c r="H83" s="4"/>
      <c r="I83" s="4"/>
      <c r="M83" s="2"/>
      <c r="N83" s="2"/>
    </row>
    <row r="84" spans="2:14" x14ac:dyDescent="0.35">
      <c r="B84" s="4"/>
      <c r="C84" s="4"/>
      <c r="D84" s="4"/>
      <c r="E84" s="4"/>
      <c r="F84" s="4"/>
      <c r="G84" s="4"/>
      <c r="H84" s="4"/>
      <c r="I84" s="4"/>
      <c r="M84" s="2"/>
      <c r="N84" s="2"/>
    </row>
    <row r="85" spans="2:14" x14ac:dyDescent="0.35">
      <c r="B85" s="4"/>
      <c r="C85" s="4"/>
      <c r="D85" s="4"/>
      <c r="E85" s="4"/>
      <c r="F85" s="4"/>
      <c r="G85" s="4"/>
      <c r="H85" s="4"/>
      <c r="I85" s="4"/>
      <c r="M85" s="2"/>
    </row>
    <row r="86" spans="2:14" x14ac:dyDescent="0.35">
      <c r="B86" s="4"/>
      <c r="C86" s="4"/>
      <c r="D86" s="4"/>
      <c r="E86" s="4"/>
      <c r="F86" s="4"/>
      <c r="G86" s="4"/>
      <c r="H86" s="4"/>
      <c r="I86" s="4"/>
    </row>
    <row r="87" spans="2:14" x14ac:dyDescent="0.35">
      <c r="B87" s="4"/>
      <c r="C87" s="4"/>
      <c r="D87" s="4"/>
      <c r="E87" s="4"/>
      <c r="F87" s="4"/>
      <c r="G87" s="4"/>
      <c r="H87" s="4"/>
      <c r="I87" s="4"/>
    </row>
    <row r="88" spans="2:14" x14ac:dyDescent="0.35">
      <c r="B88" s="4"/>
      <c r="C88" s="4"/>
      <c r="D88" s="4"/>
      <c r="E88" s="4"/>
      <c r="F88" s="4"/>
      <c r="G88" s="4"/>
      <c r="H88" s="4"/>
      <c r="I88" s="4"/>
    </row>
    <row r="89" spans="2:14" x14ac:dyDescent="0.35">
      <c r="B89" s="4"/>
      <c r="C89" s="4"/>
      <c r="D89" s="4"/>
      <c r="E89" s="4"/>
      <c r="F89" s="4"/>
      <c r="G89" s="4"/>
      <c r="H89" s="4"/>
      <c r="I89" s="4"/>
    </row>
    <row r="90" spans="2:14" x14ac:dyDescent="0.35">
      <c r="B90" s="4"/>
      <c r="C90" s="4"/>
      <c r="D90" s="4"/>
      <c r="E90" s="4"/>
      <c r="F90" s="4"/>
      <c r="G90" s="4"/>
      <c r="H90" s="4"/>
      <c r="I90" s="4"/>
    </row>
    <row r="91" spans="2:14" x14ac:dyDescent="0.35">
      <c r="B91" s="4"/>
      <c r="C91" s="4"/>
      <c r="D91" s="4"/>
      <c r="E91" s="4"/>
      <c r="F91" s="4"/>
      <c r="G91" s="4"/>
      <c r="H91" s="4"/>
      <c r="I91" s="4"/>
    </row>
    <row r="92" spans="2:14" x14ac:dyDescent="0.35">
      <c r="B92" s="4"/>
      <c r="C92" s="4"/>
      <c r="D92" s="4"/>
      <c r="E92" s="4"/>
      <c r="F92" s="4"/>
      <c r="G92" s="4"/>
      <c r="H92" s="4"/>
      <c r="I92" s="4"/>
    </row>
    <row r="93" spans="2:14" x14ac:dyDescent="0.35">
      <c r="B93" s="4"/>
      <c r="C93" s="4"/>
      <c r="D93" s="4"/>
      <c r="E93" s="4"/>
      <c r="F93" s="4"/>
      <c r="G93" s="4"/>
      <c r="H93" s="4"/>
      <c r="I93" s="4"/>
    </row>
    <row r="94" spans="2:14" x14ac:dyDescent="0.35">
      <c r="B94" s="4"/>
      <c r="C94" s="4"/>
      <c r="D94" s="4"/>
      <c r="E94" s="4"/>
      <c r="F94" s="4"/>
      <c r="G94" s="4"/>
      <c r="H94" s="4"/>
      <c r="I94" s="4"/>
    </row>
    <row r="95" spans="2:14" x14ac:dyDescent="0.35">
      <c r="B95" s="4"/>
      <c r="C95" s="4"/>
      <c r="D95" s="4"/>
      <c r="E95" s="4"/>
      <c r="F95" s="4"/>
      <c r="G95" s="4"/>
      <c r="H95" s="4"/>
      <c r="I95" s="4"/>
    </row>
    <row r="96" spans="2:14" x14ac:dyDescent="0.35">
      <c r="B96" s="4"/>
      <c r="C96" s="4"/>
      <c r="D96" s="4"/>
      <c r="E96" s="4"/>
      <c r="F96" s="4"/>
      <c r="G96" s="4"/>
      <c r="H96" s="4"/>
      <c r="I96" s="4"/>
    </row>
    <row r="97" spans="2:9" x14ac:dyDescent="0.35">
      <c r="B97" s="4"/>
      <c r="C97" s="4"/>
      <c r="D97" s="4"/>
      <c r="E97" s="4"/>
      <c r="F97" s="4"/>
      <c r="G97" s="4"/>
      <c r="H97" s="4"/>
      <c r="I97" s="4"/>
    </row>
    <row r="98" spans="2:9" x14ac:dyDescent="0.35">
      <c r="B98" s="4"/>
      <c r="C98" s="4"/>
      <c r="D98" s="4"/>
      <c r="E98" s="4"/>
      <c r="F98" s="4"/>
      <c r="G98" s="4"/>
      <c r="H98" s="4"/>
      <c r="I98" s="4"/>
    </row>
    <row r="99" spans="2:9" x14ac:dyDescent="0.35">
      <c r="B99" s="4"/>
      <c r="C99" s="4"/>
      <c r="D99" s="4"/>
      <c r="E99" s="4"/>
      <c r="F99" s="4"/>
      <c r="G99" s="4"/>
      <c r="H99" s="4"/>
      <c r="I99" s="4"/>
    </row>
    <row r="100" spans="2:9" x14ac:dyDescent="0.35">
      <c r="B100" s="4"/>
      <c r="C100" s="4"/>
      <c r="D100" s="4"/>
      <c r="E100" s="4"/>
      <c r="F100" s="4"/>
      <c r="G100" s="4"/>
      <c r="H100" s="4"/>
      <c r="I100" s="4"/>
    </row>
    <row r="101" spans="2:9" x14ac:dyDescent="0.35">
      <c r="B101" s="4"/>
      <c r="C101" s="4"/>
      <c r="D101" s="4"/>
      <c r="E101" s="4"/>
      <c r="F101" s="4"/>
      <c r="G101" s="4"/>
      <c r="H101" s="4"/>
      <c r="I101" s="4"/>
    </row>
    <row r="102" spans="2:9" x14ac:dyDescent="0.35">
      <c r="B102" s="4"/>
      <c r="C102" s="4"/>
      <c r="D102" s="4"/>
      <c r="E102" s="4"/>
      <c r="F102" s="4"/>
      <c r="G102" s="4"/>
      <c r="H102" s="4"/>
      <c r="I102" s="4"/>
    </row>
    <row r="103" spans="2:9" x14ac:dyDescent="0.35">
      <c r="B103" s="4"/>
      <c r="C103" s="4"/>
      <c r="D103" s="4"/>
      <c r="E103" s="4"/>
      <c r="F103" s="4"/>
      <c r="G103" s="4"/>
      <c r="H103" s="4"/>
      <c r="I103" s="4"/>
    </row>
    <row r="104" spans="2:9" x14ac:dyDescent="0.35">
      <c r="B104" s="4"/>
      <c r="C104" s="4"/>
      <c r="D104" s="4"/>
      <c r="E104" s="4"/>
      <c r="F104" s="4"/>
      <c r="G104" s="4"/>
      <c r="H104" s="4"/>
      <c r="I104" s="4"/>
    </row>
    <row r="105" spans="2:9" x14ac:dyDescent="0.35">
      <c r="B105" s="4"/>
      <c r="C105" s="4"/>
      <c r="D105" s="4"/>
      <c r="E105" s="4"/>
      <c r="F105" s="4"/>
      <c r="G105" s="4"/>
      <c r="H105" s="4"/>
      <c r="I105" s="4"/>
    </row>
    <row r="106" spans="2:9" x14ac:dyDescent="0.35">
      <c r="B106" s="4"/>
      <c r="C106" s="4"/>
      <c r="D106" s="4"/>
      <c r="E106" s="4"/>
      <c r="F106" s="4"/>
      <c r="G106" s="4"/>
      <c r="H106" s="4"/>
      <c r="I106" s="4"/>
    </row>
    <row r="107" spans="2:9" x14ac:dyDescent="0.35">
      <c r="B107" s="4"/>
      <c r="C107" s="4"/>
      <c r="D107" s="4"/>
      <c r="E107" s="4"/>
      <c r="F107" s="4"/>
      <c r="G107" s="4"/>
      <c r="H107" s="4"/>
      <c r="I107" s="4"/>
    </row>
    <row r="108" spans="2:9" x14ac:dyDescent="0.35">
      <c r="B108" s="4"/>
      <c r="C108" s="4"/>
      <c r="D108" s="4"/>
      <c r="E108" s="4"/>
      <c r="F108" s="4"/>
      <c r="G108" s="4"/>
      <c r="H108" s="4"/>
      <c r="I108" s="4"/>
    </row>
    <row r="109" spans="2:9" x14ac:dyDescent="0.35">
      <c r="B109" s="4"/>
      <c r="C109" s="4"/>
      <c r="D109" s="4"/>
      <c r="E109" s="4"/>
      <c r="F109" s="4"/>
      <c r="G109" s="4"/>
      <c r="H109" s="4"/>
      <c r="I109" s="4"/>
    </row>
    <row r="110" spans="2:9" x14ac:dyDescent="0.35">
      <c r="B110" s="4"/>
      <c r="C110" s="4"/>
      <c r="D110" s="4"/>
      <c r="E110" s="4"/>
      <c r="F110" s="4"/>
      <c r="G110" s="4"/>
      <c r="H110" s="4"/>
      <c r="I110" s="4"/>
    </row>
    <row r="111" spans="2:9" x14ac:dyDescent="0.35">
      <c r="B111" s="4"/>
      <c r="C111" s="4"/>
      <c r="D111" s="4"/>
      <c r="E111" s="4"/>
      <c r="F111" s="4"/>
      <c r="G111" s="4"/>
      <c r="H111" s="4"/>
      <c r="I111" s="4"/>
    </row>
    <row r="112" spans="2:9" x14ac:dyDescent="0.35">
      <c r="B112" s="4"/>
      <c r="C112" s="4"/>
      <c r="D112" s="4"/>
      <c r="E112" s="4"/>
      <c r="F112" s="4"/>
      <c r="G112" s="4"/>
      <c r="H112" s="4"/>
      <c r="I112" s="4"/>
    </row>
    <row r="113" spans="2:14" x14ac:dyDescent="0.35">
      <c r="B113" s="4"/>
      <c r="C113" s="4"/>
      <c r="D113" s="4"/>
      <c r="E113" s="4"/>
      <c r="F113" s="4"/>
      <c r="G113" s="4"/>
      <c r="H113" s="4"/>
      <c r="I113" s="4"/>
      <c r="J113" s="1"/>
    </row>
    <row r="114" spans="2:14" x14ac:dyDescent="0.35">
      <c r="B114" s="4"/>
      <c r="C114" s="4"/>
      <c r="D114" s="4"/>
      <c r="E114" s="4"/>
      <c r="F114" s="4"/>
      <c r="G114" s="4"/>
      <c r="H114" s="4"/>
      <c r="I114" s="4"/>
      <c r="M114" s="4"/>
    </row>
    <row r="115" spans="2:14" x14ac:dyDescent="0.35">
      <c r="B115" s="4"/>
      <c r="C115" s="4"/>
      <c r="D115" s="4"/>
      <c r="E115" s="4"/>
      <c r="F115" s="4"/>
      <c r="G115" s="4"/>
      <c r="H115" s="4"/>
      <c r="I115" s="4"/>
      <c r="M115" s="4"/>
      <c r="N115" s="4"/>
    </row>
    <row r="116" spans="2:14" x14ac:dyDescent="0.35">
      <c r="B116" s="4"/>
      <c r="C116" s="4"/>
      <c r="D116" s="4"/>
      <c r="E116" s="4"/>
      <c r="F116" s="4"/>
      <c r="G116" s="4"/>
      <c r="H116" s="4"/>
      <c r="I116" s="4"/>
      <c r="M116" s="4"/>
      <c r="N116" s="4"/>
    </row>
    <row r="117" spans="2:14" x14ac:dyDescent="0.35">
      <c r="B117" s="4"/>
      <c r="C117" s="4"/>
      <c r="D117" s="4"/>
      <c r="E117" s="4"/>
      <c r="F117" s="4"/>
      <c r="G117" s="4"/>
      <c r="H117" s="4"/>
      <c r="I117" s="4"/>
      <c r="M117" s="4"/>
      <c r="N117" s="4"/>
    </row>
    <row r="118" spans="2:14" x14ac:dyDescent="0.35">
      <c r="B118" s="4"/>
      <c r="C118" s="4"/>
      <c r="D118" s="4"/>
      <c r="E118" s="4"/>
      <c r="F118" s="4"/>
      <c r="G118" s="4"/>
      <c r="H118" s="4"/>
      <c r="I118" s="4"/>
      <c r="M118" s="4"/>
      <c r="N118" s="4"/>
    </row>
    <row r="119" spans="2:14" x14ac:dyDescent="0.35">
      <c r="B119" s="4"/>
      <c r="C119" s="4"/>
      <c r="D119" s="4"/>
      <c r="E119" s="4"/>
      <c r="F119" s="4"/>
      <c r="G119" s="4"/>
      <c r="H119" s="4"/>
      <c r="I119" s="4"/>
      <c r="M119" s="4"/>
      <c r="N119" s="4"/>
    </row>
    <row r="120" spans="2:14" x14ac:dyDescent="0.35">
      <c r="B120" s="4"/>
      <c r="C120" s="4"/>
      <c r="D120" s="4"/>
      <c r="E120" s="4"/>
      <c r="F120" s="4"/>
      <c r="G120" s="4"/>
      <c r="H120" s="4"/>
      <c r="I120" s="4"/>
    </row>
    <row r="121" spans="2:14" x14ac:dyDescent="0.35">
      <c r="B121" s="4"/>
      <c r="C121" s="4"/>
      <c r="D121" s="4"/>
      <c r="E121" s="4"/>
      <c r="F121" s="4"/>
      <c r="G121" s="4"/>
      <c r="H121" s="4"/>
      <c r="I121" s="4"/>
    </row>
    <row r="122" spans="2:14" x14ac:dyDescent="0.35">
      <c r="B122" s="4"/>
      <c r="C122" s="4"/>
      <c r="D122" s="4"/>
      <c r="E122" s="4"/>
      <c r="F122" s="4"/>
      <c r="G122" s="4"/>
      <c r="H122" s="4"/>
      <c r="I122" s="4"/>
    </row>
    <row r="123" spans="2:14" x14ac:dyDescent="0.35">
      <c r="B123" s="4"/>
      <c r="C123" s="4"/>
      <c r="D123" s="4"/>
      <c r="E123" s="4"/>
      <c r="F123" s="4"/>
      <c r="G123" s="4"/>
      <c r="H123" s="4"/>
      <c r="I123" s="4"/>
    </row>
    <row r="124" spans="2:14" x14ac:dyDescent="0.35">
      <c r="B124" s="4"/>
      <c r="C124" s="4"/>
      <c r="D124" s="4"/>
      <c r="E124" s="4"/>
      <c r="F124" s="4"/>
      <c r="G124" s="4"/>
      <c r="H124" s="4"/>
      <c r="I124" s="4"/>
    </row>
    <row r="125" spans="2:14" x14ac:dyDescent="0.35">
      <c r="B125" s="4"/>
      <c r="C125" s="4"/>
      <c r="D125" s="4"/>
      <c r="E125" s="4"/>
      <c r="F125" s="4"/>
      <c r="G125" s="4"/>
      <c r="H125" s="4"/>
      <c r="I125" s="4"/>
    </row>
    <row r="126" spans="2:14" x14ac:dyDescent="0.35">
      <c r="B126" s="4"/>
      <c r="C126" s="4"/>
      <c r="D126" s="4"/>
      <c r="E126" s="4"/>
      <c r="F126" s="4"/>
      <c r="G126" s="4"/>
      <c r="H126" s="4"/>
      <c r="I126" s="4"/>
    </row>
    <row r="127" spans="2:14" x14ac:dyDescent="0.35">
      <c r="B127" s="4"/>
      <c r="C127" s="4"/>
      <c r="D127" s="4"/>
      <c r="E127" s="4"/>
      <c r="F127" s="4"/>
      <c r="G127" s="4"/>
      <c r="H127" s="4"/>
      <c r="I127" s="4"/>
    </row>
    <row r="128" spans="2:14" x14ac:dyDescent="0.35">
      <c r="B128" s="4"/>
      <c r="C128" s="4"/>
      <c r="D128" s="4"/>
      <c r="E128" s="4"/>
      <c r="F128" s="4"/>
      <c r="G128" s="4"/>
      <c r="H128" s="4"/>
      <c r="I128" s="4"/>
    </row>
    <row r="129" spans="2:9" x14ac:dyDescent="0.35">
      <c r="B129" s="4"/>
      <c r="C129" s="4"/>
      <c r="D129" s="4"/>
      <c r="E129" s="4"/>
      <c r="F129" s="4"/>
      <c r="G129" s="4"/>
      <c r="H129" s="4"/>
      <c r="I129" s="4"/>
    </row>
    <row r="130" spans="2:9" x14ac:dyDescent="0.35">
      <c r="B130" s="4"/>
      <c r="C130" s="4"/>
      <c r="D130" s="4"/>
      <c r="E130" s="4"/>
      <c r="F130" s="4"/>
      <c r="G130" s="4"/>
      <c r="H130" s="4"/>
      <c r="I130" s="4"/>
    </row>
    <row r="131" spans="2:9" x14ac:dyDescent="0.35">
      <c r="B131" s="4"/>
      <c r="C131" s="4"/>
      <c r="D131" s="4"/>
      <c r="E131" s="4"/>
      <c r="F131" s="4"/>
      <c r="G131" s="4"/>
      <c r="H131" s="4"/>
      <c r="I131" s="4"/>
    </row>
    <row r="132" spans="2:9" x14ac:dyDescent="0.35">
      <c r="B132" s="4"/>
      <c r="C132" s="4"/>
      <c r="D132" s="4"/>
      <c r="E132" s="4"/>
      <c r="F132" s="4"/>
      <c r="G132" s="4"/>
      <c r="H132" s="4"/>
      <c r="I132" s="4"/>
    </row>
    <row r="133" spans="2:9" x14ac:dyDescent="0.35">
      <c r="B133" s="4"/>
      <c r="C133" s="4"/>
      <c r="D133" s="4"/>
      <c r="E133" s="4"/>
      <c r="F133" s="4"/>
      <c r="G133" s="4"/>
      <c r="H133" s="4"/>
      <c r="I133" s="4"/>
    </row>
    <row r="134" spans="2:9" x14ac:dyDescent="0.35">
      <c r="B134" s="4"/>
      <c r="C134" s="4"/>
      <c r="D134" s="4"/>
      <c r="E134" s="4"/>
      <c r="F134" s="4"/>
      <c r="G134" s="4"/>
      <c r="H134" s="4"/>
      <c r="I134" s="4"/>
    </row>
    <row r="135" spans="2:9" x14ac:dyDescent="0.35">
      <c r="B135" s="4"/>
      <c r="C135" s="4"/>
      <c r="D135" s="4"/>
      <c r="E135" s="4"/>
      <c r="F135" s="4"/>
      <c r="G135" s="4"/>
      <c r="H135" s="4"/>
      <c r="I135" s="4"/>
    </row>
    <row r="136" spans="2:9" x14ac:dyDescent="0.35">
      <c r="B136" s="4"/>
      <c r="C136" s="4"/>
      <c r="D136" s="4"/>
      <c r="E136" s="4"/>
      <c r="F136" s="4"/>
      <c r="G136" s="4"/>
      <c r="H136" s="4"/>
      <c r="I136" s="4"/>
    </row>
    <row r="137" spans="2:9" x14ac:dyDescent="0.35">
      <c r="B137" s="4"/>
      <c r="C137" s="4"/>
      <c r="D137" s="4"/>
      <c r="E137" s="4"/>
      <c r="F137" s="4"/>
      <c r="G137" s="4"/>
      <c r="H137" s="4"/>
      <c r="I137" s="4"/>
    </row>
    <row r="138" spans="2:9" x14ac:dyDescent="0.35">
      <c r="B138" s="4"/>
      <c r="C138" s="4"/>
      <c r="D138" s="4"/>
      <c r="E138" s="4"/>
      <c r="F138" s="4"/>
      <c r="G138" s="4"/>
      <c r="H138" s="4"/>
      <c r="I138" s="4"/>
    </row>
    <row r="139" spans="2:9" x14ac:dyDescent="0.35">
      <c r="B139" s="4"/>
      <c r="C139" s="4"/>
      <c r="D139" s="4"/>
      <c r="E139" s="4"/>
      <c r="F139" s="4"/>
      <c r="G139" s="4"/>
      <c r="H139" s="4"/>
      <c r="I139" s="4"/>
    </row>
    <row r="140" spans="2:9" x14ac:dyDescent="0.35">
      <c r="B140" s="4"/>
      <c r="C140" s="4"/>
      <c r="D140" s="4"/>
      <c r="E140" s="4"/>
      <c r="F140" s="4"/>
      <c r="G140" s="4"/>
      <c r="H140" s="4"/>
      <c r="I140" s="4"/>
    </row>
    <row r="141" spans="2:9" x14ac:dyDescent="0.35">
      <c r="B141" s="4"/>
      <c r="C141" s="4"/>
      <c r="D141" s="4"/>
      <c r="E141" s="4"/>
      <c r="F141" s="4"/>
      <c r="G141" s="4"/>
      <c r="H141" s="4"/>
      <c r="I141" s="4"/>
    </row>
    <row r="142" spans="2:9" x14ac:dyDescent="0.35">
      <c r="B142" s="4"/>
      <c r="C142" s="4"/>
      <c r="D142" s="4"/>
      <c r="E142" s="4"/>
      <c r="F142" s="4"/>
      <c r="G142" s="4"/>
      <c r="H142" s="4"/>
      <c r="I142" s="4"/>
    </row>
    <row r="143" spans="2:9" x14ac:dyDescent="0.35">
      <c r="B143" s="4"/>
      <c r="C143" s="4"/>
      <c r="D143" s="4"/>
      <c r="E143" s="4"/>
      <c r="F143" s="4"/>
      <c r="G143" s="4"/>
      <c r="H143" s="4"/>
      <c r="I143" s="4"/>
    </row>
    <row r="144" spans="2:9" x14ac:dyDescent="0.35">
      <c r="B144" s="4"/>
      <c r="C144" s="4"/>
      <c r="D144" s="4"/>
      <c r="E144" s="4"/>
      <c r="F144" s="4"/>
      <c r="G144" s="4"/>
      <c r="H144" s="4"/>
      <c r="I144" s="4"/>
    </row>
    <row r="145" spans="2:9" x14ac:dyDescent="0.35">
      <c r="B145" s="4"/>
      <c r="C145" s="4"/>
      <c r="D145" s="4"/>
      <c r="E145" s="4"/>
      <c r="F145" s="4"/>
      <c r="G145" s="4"/>
      <c r="H145" s="4"/>
      <c r="I145" s="4"/>
    </row>
    <row r="146" spans="2:9" x14ac:dyDescent="0.35">
      <c r="B146" s="4"/>
      <c r="C146" s="4"/>
      <c r="D146" s="4"/>
      <c r="E146" s="4"/>
      <c r="F146" s="4"/>
      <c r="G146" s="4"/>
      <c r="H146" s="4"/>
      <c r="I146" s="4"/>
    </row>
    <row r="147" spans="2:9" x14ac:dyDescent="0.35">
      <c r="B147" s="4"/>
      <c r="C147" s="4"/>
      <c r="D147" s="4"/>
      <c r="E147" s="4"/>
      <c r="F147" s="4"/>
      <c r="G147" s="4"/>
      <c r="H147" s="4"/>
      <c r="I147" s="4"/>
    </row>
    <row r="148" spans="2:9" x14ac:dyDescent="0.35">
      <c r="B148" s="4"/>
      <c r="C148" s="4"/>
      <c r="D148" s="4"/>
      <c r="E148" s="4"/>
      <c r="F148" s="4"/>
      <c r="G148" s="4"/>
      <c r="H148" s="4"/>
      <c r="I148" s="4"/>
    </row>
    <row r="149" spans="2:9" x14ac:dyDescent="0.35">
      <c r="B149" s="4"/>
      <c r="C149" s="4"/>
      <c r="D149" s="4"/>
      <c r="E149" s="4"/>
      <c r="F149" s="4"/>
      <c r="G149" s="4"/>
      <c r="H149" s="4"/>
      <c r="I149" s="4"/>
    </row>
    <row r="150" spans="2:9" x14ac:dyDescent="0.35">
      <c r="B150" s="4"/>
      <c r="C150" s="4"/>
      <c r="D150" s="4"/>
      <c r="E150" s="4"/>
      <c r="F150" s="4"/>
      <c r="G150" s="4"/>
      <c r="H150" s="4"/>
      <c r="I150" s="4"/>
    </row>
    <row r="151" spans="2:9" x14ac:dyDescent="0.35">
      <c r="B151" s="4"/>
      <c r="C151" s="4"/>
      <c r="D151" s="4"/>
      <c r="E151" s="4"/>
      <c r="F151" s="4"/>
      <c r="G151" s="4"/>
      <c r="H151" s="4"/>
      <c r="I151" s="4"/>
    </row>
    <row r="152" spans="2:9" x14ac:dyDescent="0.35">
      <c r="B152" s="4"/>
      <c r="C152" s="4"/>
      <c r="D152" s="4"/>
      <c r="E152" s="4"/>
      <c r="F152" s="4"/>
      <c r="G152" s="4"/>
      <c r="H152" s="4"/>
      <c r="I152" s="4"/>
    </row>
    <row r="153" spans="2:9" x14ac:dyDescent="0.35">
      <c r="B153" s="4"/>
      <c r="C153" s="4"/>
      <c r="D153" s="4"/>
      <c r="E153" s="4"/>
      <c r="F153" s="4"/>
      <c r="G153" s="4"/>
      <c r="H153" s="4"/>
      <c r="I153" s="4"/>
    </row>
    <row r="154" spans="2:9" x14ac:dyDescent="0.35">
      <c r="B154" s="4"/>
      <c r="C154" s="4"/>
      <c r="D154" s="4"/>
      <c r="E154" s="4"/>
      <c r="F154" s="4"/>
      <c r="G154" s="4"/>
      <c r="H154" s="4"/>
      <c r="I154" s="4"/>
    </row>
    <row r="155" spans="2:9" x14ac:dyDescent="0.35">
      <c r="B155" s="4"/>
      <c r="C155" s="4"/>
      <c r="D155" s="4"/>
      <c r="E155" s="4"/>
      <c r="F155" s="4"/>
      <c r="G155" s="4"/>
      <c r="H155" s="4"/>
      <c r="I155" s="4"/>
    </row>
    <row r="156" spans="2:9" x14ac:dyDescent="0.35">
      <c r="B156" s="4"/>
      <c r="C156" s="4"/>
      <c r="D156" s="4"/>
      <c r="E156" s="4"/>
      <c r="F156" s="4"/>
      <c r="G156" s="4"/>
      <c r="H156" s="4"/>
      <c r="I156" s="4"/>
    </row>
    <row r="157" spans="2:9" x14ac:dyDescent="0.35">
      <c r="B157" s="4"/>
      <c r="C157" s="4"/>
      <c r="D157" s="4"/>
      <c r="E157" s="4"/>
      <c r="F157" s="4"/>
      <c r="G157" s="4"/>
      <c r="H157" s="4"/>
      <c r="I157" s="4"/>
    </row>
    <row r="158" spans="2:9" x14ac:dyDescent="0.35">
      <c r="B158" s="4"/>
      <c r="C158" s="4"/>
      <c r="D158" s="4"/>
      <c r="E158" s="4"/>
      <c r="F158" s="4"/>
      <c r="G158" s="4"/>
      <c r="H158" s="4"/>
      <c r="I158" s="4"/>
    </row>
    <row r="159" spans="2:9" x14ac:dyDescent="0.35">
      <c r="B159" s="4"/>
      <c r="C159" s="4"/>
      <c r="D159" s="4"/>
      <c r="E159" s="4"/>
      <c r="F159" s="4"/>
      <c r="G159" s="4"/>
      <c r="H159" s="4"/>
      <c r="I159" s="4"/>
    </row>
    <row r="160" spans="2:9" x14ac:dyDescent="0.35">
      <c r="B160" s="4"/>
      <c r="C160" s="4"/>
      <c r="D160" s="4"/>
      <c r="E160" s="4"/>
      <c r="F160" s="4"/>
      <c r="G160" s="4"/>
      <c r="H160" s="4"/>
      <c r="I160" s="4"/>
    </row>
    <row r="161" spans="2:9" x14ac:dyDescent="0.35">
      <c r="B161" s="4"/>
      <c r="C161" s="4"/>
      <c r="D161" s="4"/>
      <c r="E161" s="4"/>
      <c r="F161" s="4"/>
      <c r="G161" s="4"/>
      <c r="H161" s="4"/>
      <c r="I161" s="4"/>
    </row>
    <row r="162" spans="2:9" x14ac:dyDescent="0.35">
      <c r="B162" s="4"/>
      <c r="C162" s="4"/>
      <c r="D162" s="4"/>
      <c r="E162" s="4"/>
      <c r="F162" s="4"/>
      <c r="G162" s="4"/>
      <c r="H162" s="4"/>
      <c r="I162" s="4"/>
    </row>
    <row r="163" spans="2:9" x14ac:dyDescent="0.35">
      <c r="B163" s="4"/>
      <c r="C163" s="4"/>
      <c r="D163" s="4"/>
      <c r="E163" s="4"/>
      <c r="F163" s="4"/>
      <c r="G163" s="4"/>
      <c r="H163" s="4"/>
      <c r="I163" s="4"/>
    </row>
    <row r="164" spans="2:9" x14ac:dyDescent="0.35">
      <c r="B164" s="4"/>
      <c r="C164" s="4"/>
      <c r="D164" s="4"/>
      <c r="E164" s="4"/>
      <c r="F164" s="4"/>
      <c r="G164" s="4"/>
      <c r="H164" s="4"/>
      <c r="I164" s="4"/>
    </row>
    <row r="165" spans="2:9" x14ac:dyDescent="0.35">
      <c r="B165" s="4"/>
      <c r="C165" s="4"/>
      <c r="D165" s="4"/>
      <c r="E165" s="4"/>
      <c r="F165" s="4"/>
      <c r="G165" s="4"/>
      <c r="H165" s="4"/>
      <c r="I165" s="4"/>
    </row>
    <row r="166" spans="2:9" x14ac:dyDescent="0.35">
      <c r="B166" s="4"/>
      <c r="C166" s="4"/>
      <c r="D166" s="4"/>
      <c r="E166" s="4"/>
      <c r="F166" s="4"/>
      <c r="G166" s="4"/>
      <c r="H166" s="4"/>
      <c r="I166" s="4"/>
    </row>
    <row r="167" spans="2:9" x14ac:dyDescent="0.35">
      <c r="B167" s="4"/>
      <c r="C167" s="4"/>
      <c r="D167" s="4"/>
      <c r="E167" s="4"/>
      <c r="F167" s="4"/>
      <c r="G167" s="4"/>
      <c r="H167" s="4"/>
      <c r="I167" s="4"/>
    </row>
    <row r="168" spans="2:9" x14ac:dyDescent="0.35">
      <c r="B168" s="4"/>
      <c r="C168" s="4"/>
      <c r="D168" s="4"/>
      <c r="E168" s="4"/>
      <c r="F168" s="4"/>
      <c r="G168" s="4"/>
      <c r="H168" s="4"/>
      <c r="I168" s="4"/>
    </row>
    <row r="169" spans="2:9" x14ac:dyDescent="0.35">
      <c r="B169" s="4"/>
      <c r="C169" s="4"/>
      <c r="D169" s="4"/>
      <c r="E169" s="4"/>
      <c r="F169" s="4"/>
      <c r="G169" s="4"/>
      <c r="H169" s="4"/>
      <c r="I169" s="4"/>
    </row>
    <row r="170" spans="2:9" x14ac:dyDescent="0.35">
      <c r="B170" s="4"/>
      <c r="C170" s="4"/>
      <c r="D170" s="4"/>
      <c r="E170" s="4"/>
      <c r="F170" s="4"/>
      <c r="G170" s="4"/>
      <c r="H170" s="4"/>
      <c r="I170" s="4"/>
    </row>
    <row r="171" spans="2:9" x14ac:dyDescent="0.35">
      <c r="B171" s="4"/>
      <c r="C171" s="4"/>
      <c r="D171" s="4"/>
      <c r="E171" s="4"/>
      <c r="F171" s="4"/>
      <c r="G171" s="4"/>
      <c r="H171" s="4"/>
      <c r="I171" s="4"/>
    </row>
    <row r="172" spans="2:9" x14ac:dyDescent="0.35">
      <c r="B172" s="4"/>
      <c r="C172" s="4"/>
      <c r="D172" s="4"/>
      <c r="E172" s="4"/>
      <c r="F172" s="4"/>
      <c r="G172" s="4"/>
      <c r="H172" s="4"/>
      <c r="I172" s="4"/>
    </row>
    <row r="173" spans="2:9" x14ac:dyDescent="0.35">
      <c r="B173" s="4"/>
      <c r="C173" s="4"/>
      <c r="D173" s="4"/>
      <c r="E173" s="4"/>
      <c r="F173" s="4"/>
      <c r="G173" s="4"/>
      <c r="H173" s="4"/>
      <c r="I173" s="4"/>
    </row>
    <row r="174" spans="2:9" x14ac:dyDescent="0.35">
      <c r="B174" s="4"/>
      <c r="C174" s="4"/>
      <c r="D174" s="4"/>
      <c r="E174" s="4"/>
      <c r="F174" s="4"/>
      <c r="G174" s="4"/>
      <c r="H174" s="4"/>
      <c r="I174" s="4"/>
    </row>
    <row r="175" spans="2:9" x14ac:dyDescent="0.35">
      <c r="B175" s="4"/>
      <c r="C175" s="4"/>
      <c r="D175" s="4"/>
      <c r="E175" s="4"/>
      <c r="F175" s="4"/>
      <c r="G175" s="4"/>
      <c r="H175" s="4"/>
      <c r="I175" s="4"/>
    </row>
    <row r="176" spans="2:9" x14ac:dyDescent="0.35">
      <c r="B176" s="4"/>
      <c r="C176" s="4"/>
      <c r="D176" s="4"/>
      <c r="E176" s="4"/>
      <c r="F176" s="4"/>
      <c r="G176" s="4"/>
      <c r="H176" s="4"/>
      <c r="I176" s="4"/>
    </row>
    <row r="177" spans="2:9" x14ac:dyDescent="0.35">
      <c r="B177" s="4"/>
      <c r="C177" s="4"/>
      <c r="D177" s="4"/>
      <c r="E177" s="4"/>
      <c r="F177" s="4"/>
      <c r="G177" s="4"/>
      <c r="H177" s="4"/>
      <c r="I177" s="4"/>
    </row>
    <row r="178" spans="2:9" x14ac:dyDescent="0.35">
      <c r="B178" s="4"/>
      <c r="C178" s="4"/>
      <c r="D178" s="4"/>
      <c r="E178" s="4"/>
      <c r="F178" s="4"/>
      <c r="G178" s="4"/>
      <c r="H178" s="4"/>
      <c r="I178" s="4"/>
    </row>
    <row r="179" spans="2:9" x14ac:dyDescent="0.35">
      <c r="B179" s="4"/>
      <c r="C179" s="4"/>
      <c r="D179" s="4"/>
      <c r="E179" s="4"/>
      <c r="F179" s="4"/>
      <c r="G179" s="4"/>
      <c r="H179" s="4"/>
      <c r="I179" s="4"/>
    </row>
    <row r="180" spans="2:9" x14ac:dyDescent="0.35">
      <c r="B180" s="4"/>
      <c r="C180" s="4"/>
      <c r="D180" s="4"/>
      <c r="E180" s="4"/>
      <c r="F180" s="4"/>
      <c r="G180" s="4"/>
      <c r="H180" s="4"/>
      <c r="I180" s="4"/>
    </row>
    <row r="181" spans="2:9" x14ac:dyDescent="0.35">
      <c r="B181" s="4"/>
      <c r="C181" s="4"/>
      <c r="D181" s="4"/>
      <c r="E181" s="4"/>
      <c r="F181" s="4"/>
      <c r="G181" s="4"/>
      <c r="H181" s="4"/>
      <c r="I181" s="4"/>
    </row>
    <row r="182" spans="2:9" x14ac:dyDescent="0.35">
      <c r="B182" s="4"/>
      <c r="C182" s="4"/>
      <c r="D182" s="4"/>
      <c r="E182" s="4"/>
      <c r="F182" s="4"/>
      <c r="G182" s="4"/>
      <c r="H182" s="4"/>
      <c r="I182" s="4"/>
    </row>
    <row r="183" spans="2:9" x14ac:dyDescent="0.35">
      <c r="B183" s="4"/>
      <c r="C183" s="4"/>
      <c r="D183" s="4"/>
      <c r="E183" s="4"/>
      <c r="F183" s="4"/>
      <c r="G183" s="4"/>
      <c r="H183" s="4"/>
      <c r="I183" s="4"/>
    </row>
    <row r="184" spans="2:9" x14ac:dyDescent="0.35">
      <c r="B184" s="4"/>
      <c r="C184" s="4"/>
      <c r="D184" s="4"/>
      <c r="E184" s="4"/>
      <c r="F184" s="4"/>
      <c r="G184" s="4"/>
      <c r="H184" s="4"/>
      <c r="I184" s="4"/>
    </row>
    <row r="185" spans="2:9" x14ac:dyDescent="0.35">
      <c r="B185" s="4"/>
      <c r="C185" s="4"/>
      <c r="D185" s="4"/>
      <c r="E185" s="4"/>
      <c r="F185" s="4"/>
      <c r="G185" s="4"/>
      <c r="H185" s="4"/>
      <c r="I185" s="4"/>
    </row>
    <row r="186" spans="2:9" x14ac:dyDescent="0.35">
      <c r="B186" s="4"/>
      <c r="C186" s="4"/>
      <c r="D186" s="4"/>
      <c r="E186" s="4"/>
      <c r="F186" s="4"/>
      <c r="G186" s="4"/>
      <c r="H186" s="4"/>
      <c r="I186" s="4"/>
    </row>
    <row r="187" spans="2:9" x14ac:dyDescent="0.35">
      <c r="B187" s="4"/>
      <c r="C187" s="4"/>
      <c r="D187" s="4"/>
      <c r="E187" s="4"/>
      <c r="F187" s="4"/>
      <c r="G187" s="4"/>
      <c r="H187" s="4"/>
      <c r="I187" s="4"/>
    </row>
    <row r="188" spans="2:9" x14ac:dyDescent="0.35">
      <c r="B188" s="4"/>
      <c r="C188" s="4"/>
      <c r="D188" s="4"/>
      <c r="E188" s="4"/>
      <c r="F188" s="4"/>
      <c r="G188" s="4"/>
      <c r="H188" s="4"/>
      <c r="I188" s="4"/>
    </row>
    <row r="189" spans="2:9" x14ac:dyDescent="0.35">
      <c r="B189" s="4"/>
      <c r="C189" s="4"/>
      <c r="D189" s="4"/>
      <c r="E189" s="4"/>
      <c r="F189" s="4"/>
      <c r="G189" s="4"/>
      <c r="H189" s="4"/>
      <c r="I189" s="4"/>
    </row>
    <row r="190" spans="2:9" x14ac:dyDescent="0.35">
      <c r="B190" s="4"/>
      <c r="C190" s="4"/>
      <c r="D190" s="4"/>
      <c r="E190" s="4"/>
      <c r="F190" s="4"/>
      <c r="G190" s="4"/>
      <c r="H190" s="4"/>
      <c r="I190" s="4"/>
    </row>
    <row r="191" spans="2:9" x14ac:dyDescent="0.35">
      <c r="B191" s="4"/>
      <c r="C191" s="4"/>
      <c r="D191" s="4"/>
      <c r="E191" s="4"/>
      <c r="F191" s="4"/>
      <c r="G191" s="4"/>
      <c r="H191" s="4"/>
      <c r="I191" s="4"/>
    </row>
    <row r="192" spans="2:9" x14ac:dyDescent="0.35">
      <c r="B192" s="4"/>
      <c r="C192" s="4"/>
      <c r="D192" s="4"/>
      <c r="E192" s="4"/>
      <c r="F192" s="4"/>
      <c r="G192" s="4"/>
      <c r="H192" s="4"/>
      <c r="I192" s="4"/>
    </row>
    <row r="193" spans="2:9" x14ac:dyDescent="0.35">
      <c r="B193" s="4"/>
      <c r="C193" s="4"/>
      <c r="D193" s="4"/>
      <c r="E193" s="4"/>
      <c r="F193" s="4"/>
      <c r="G193" s="4"/>
      <c r="H193" s="4"/>
      <c r="I193" s="4"/>
    </row>
    <row r="194" spans="2:9" x14ac:dyDescent="0.35">
      <c r="B194" s="4"/>
      <c r="C194" s="4"/>
      <c r="D194" s="4"/>
      <c r="E194" s="4"/>
      <c r="F194" s="4"/>
      <c r="G194" s="4"/>
      <c r="H194" s="4"/>
      <c r="I194" s="4"/>
    </row>
    <row r="195" spans="2:9" x14ac:dyDescent="0.35">
      <c r="B195" s="4"/>
      <c r="C195" s="4"/>
      <c r="D195" s="4"/>
      <c r="E195" s="4"/>
      <c r="F195" s="4"/>
      <c r="G195" s="4"/>
      <c r="H195" s="4"/>
      <c r="I195" s="4"/>
    </row>
    <row r="196" spans="2:9" x14ac:dyDescent="0.35">
      <c r="B196" s="4"/>
      <c r="C196" s="4"/>
      <c r="D196" s="4"/>
      <c r="E196" s="4"/>
      <c r="F196" s="4"/>
      <c r="G196" s="4"/>
      <c r="H196" s="4"/>
      <c r="I196" s="4"/>
    </row>
    <row r="197" spans="2:9" x14ac:dyDescent="0.35">
      <c r="B197" s="4"/>
      <c r="C197" s="4"/>
      <c r="D197" s="4"/>
      <c r="E197" s="4"/>
      <c r="F197" s="4"/>
      <c r="G197" s="4"/>
      <c r="H197" s="4"/>
      <c r="I197" s="4"/>
    </row>
    <row r="198" spans="2:9" x14ac:dyDescent="0.35">
      <c r="B198" s="4"/>
      <c r="C198" s="4"/>
      <c r="D198" s="4"/>
      <c r="E198" s="4"/>
      <c r="F198" s="4"/>
      <c r="G198" s="4"/>
      <c r="H198" s="4"/>
      <c r="I198" s="4"/>
    </row>
    <row r="199" spans="2:9" x14ac:dyDescent="0.35">
      <c r="B199" s="4"/>
      <c r="C199" s="4"/>
      <c r="D199" s="4"/>
      <c r="E199" s="4"/>
      <c r="F199" s="4"/>
      <c r="G199" s="4"/>
      <c r="H199" s="4"/>
      <c r="I199" s="4"/>
    </row>
    <row r="200" spans="2:9" x14ac:dyDescent="0.35">
      <c r="B200" s="4"/>
      <c r="C200" s="4"/>
      <c r="D200" s="4"/>
      <c r="E200" s="4"/>
      <c r="F200" s="4"/>
      <c r="G200" s="4"/>
      <c r="H200" s="4"/>
      <c r="I200" s="4"/>
    </row>
    <row r="201" spans="2:9" x14ac:dyDescent="0.35">
      <c r="B201" s="4"/>
      <c r="C201" s="4"/>
      <c r="D201" s="4"/>
      <c r="E201" s="4"/>
      <c r="F201" s="4"/>
      <c r="G201" s="4"/>
      <c r="H201" s="4"/>
      <c r="I201" s="4"/>
    </row>
    <row r="202" spans="2:9" x14ac:dyDescent="0.35">
      <c r="B202" s="4"/>
      <c r="C202" s="4"/>
      <c r="D202" s="4"/>
      <c r="E202" s="4"/>
      <c r="F202" s="4"/>
      <c r="G202" s="4"/>
      <c r="H202" s="4"/>
      <c r="I202" s="4"/>
    </row>
    <row r="203" spans="2:9" x14ac:dyDescent="0.35">
      <c r="B203" s="4"/>
      <c r="C203" s="4"/>
      <c r="D203" s="4"/>
      <c r="E203" s="4"/>
      <c r="F203" s="4"/>
      <c r="G203" s="4"/>
      <c r="H203" s="4"/>
      <c r="I203" s="4"/>
    </row>
    <row r="204" spans="2:9" x14ac:dyDescent="0.35">
      <c r="B204" s="4"/>
      <c r="C204" s="4"/>
      <c r="D204" s="4"/>
      <c r="E204" s="4"/>
      <c r="F204" s="4"/>
      <c r="G204" s="4"/>
      <c r="H204" s="4"/>
      <c r="I204" s="4"/>
    </row>
    <row r="205" spans="2:9" x14ac:dyDescent="0.35">
      <c r="B205" s="4"/>
      <c r="C205" s="4"/>
      <c r="D205" s="4"/>
      <c r="E205" s="4"/>
      <c r="F205" s="4"/>
      <c r="G205" s="4"/>
      <c r="H205" s="4"/>
      <c r="I205" s="4"/>
    </row>
    <row r="206" spans="2:9" x14ac:dyDescent="0.35">
      <c r="B206" s="4"/>
      <c r="C206" s="4"/>
      <c r="D206" s="4"/>
      <c r="E206" s="4"/>
      <c r="F206" s="4"/>
      <c r="G206" s="4"/>
      <c r="H206" s="4"/>
      <c r="I206" s="4"/>
    </row>
    <row r="207" spans="2:9" x14ac:dyDescent="0.35">
      <c r="B207" s="4"/>
      <c r="C207" s="4"/>
      <c r="D207" s="4"/>
      <c r="E207" s="4"/>
      <c r="F207" s="4"/>
      <c r="G207" s="4"/>
      <c r="H207" s="4"/>
      <c r="I207" s="4"/>
    </row>
    <row r="208" spans="2:9" x14ac:dyDescent="0.35">
      <c r="B208" s="4"/>
      <c r="C208" s="4"/>
      <c r="D208" s="4"/>
      <c r="E208" s="4"/>
      <c r="F208" s="4"/>
      <c r="G208" s="4"/>
      <c r="H208" s="4"/>
      <c r="I208" s="4"/>
    </row>
    <row r="209" spans="2:9" x14ac:dyDescent="0.35">
      <c r="B209" s="4"/>
      <c r="C209" s="4"/>
      <c r="D209" s="4"/>
      <c r="E209" s="4"/>
      <c r="F209" s="4"/>
      <c r="G209" s="4"/>
      <c r="H209" s="4"/>
      <c r="I209" s="4"/>
    </row>
    <row r="210" spans="2:9" x14ac:dyDescent="0.35">
      <c r="B210" s="4"/>
      <c r="C210" s="4"/>
      <c r="D210" s="4"/>
      <c r="E210" s="4"/>
      <c r="F210" s="4"/>
      <c r="G210" s="4"/>
      <c r="H210" s="4"/>
      <c r="I210" s="4"/>
    </row>
    <row r="211" spans="2:9" x14ac:dyDescent="0.35">
      <c r="B211" s="4"/>
      <c r="C211" s="4"/>
      <c r="D211" s="4"/>
      <c r="E211" s="4"/>
      <c r="F211" s="4"/>
      <c r="G211" s="4"/>
      <c r="H211" s="4"/>
      <c r="I211" s="4"/>
    </row>
    <row r="212" spans="2:9" x14ac:dyDescent="0.35">
      <c r="B212" s="4"/>
      <c r="C212" s="4"/>
      <c r="D212" s="4"/>
      <c r="E212" s="4"/>
      <c r="F212" s="4"/>
      <c r="G212" s="4"/>
      <c r="H212" s="4"/>
      <c r="I212" s="4"/>
    </row>
    <row r="213" spans="2:9" x14ac:dyDescent="0.35">
      <c r="B213" s="4"/>
      <c r="C213" s="4"/>
      <c r="D213" s="4"/>
      <c r="E213" s="4"/>
      <c r="F213" s="4"/>
      <c r="G213" s="4"/>
      <c r="H213" s="4"/>
      <c r="I213" s="4"/>
    </row>
    <row r="214" spans="2:9" x14ac:dyDescent="0.35">
      <c r="B214" s="4"/>
      <c r="C214" s="4"/>
      <c r="D214" s="4"/>
      <c r="E214" s="4"/>
      <c r="F214" s="4"/>
      <c r="G214" s="4"/>
      <c r="H214" s="4"/>
      <c r="I214" s="4"/>
    </row>
    <row r="215" spans="2:9" x14ac:dyDescent="0.35">
      <c r="B215" s="4"/>
      <c r="C215" s="4"/>
      <c r="D215" s="4"/>
      <c r="E215" s="4"/>
      <c r="F215" s="4"/>
      <c r="G215" s="4"/>
      <c r="H215" s="4"/>
      <c r="I215" s="4"/>
    </row>
    <row r="216" spans="2:9" x14ac:dyDescent="0.35">
      <c r="B216" s="4"/>
      <c r="C216" s="4"/>
      <c r="D216" s="4"/>
      <c r="E216" s="4"/>
      <c r="F216" s="4"/>
      <c r="G216" s="4"/>
      <c r="H216" s="4"/>
      <c r="I216" s="4"/>
    </row>
    <row r="217" spans="2:9" x14ac:dyDescent="0.35">
      <c r="B217" s="4"/>
      <c r="C217" s="4"/>
      <c r="D217" s="4"/>
      <c r="E217" s="4"/>
      <c r="F217" s="4"/>
      <c r="G217" s="4"/>
      <c r="H217" s="4"/>
      <c r="I217" s="4"/>
    </row>
    <row r="218" spans="2:9" x14ac:dyDescent="0.35">
      <c r="B218" s="4"/>
      <c r="C218" s="4"/>
      <c r="D218" s="4"/>
      <c r="E218" s="4"/>
      <c r="F218" s="4"/>
      <c r="G218" s="4"/>
      <c r="H218" s="4"/>
      <c r="I218" s="4"/>
    </row>
    <row r="219" spans="2:9" x14ac:dyDescent="0.35">
      <c r="B219" s="4"/>
      <c r="C219" s="4"/>
      <c r="D219" s="4"/>
      <c r="E219" s="4"/>
      <c r="F219" s="4"/>
      <c r="G219" s="4"/>
      <c r="H219" s="4"/>
      <c r="I219" s="4"/>
    </row>
    <row r="220" spans="2:9" x14ac:dyDescent="0.35">
      <c r="B220" s="4"/>
      <c r="C220" s="4"/>
      <c r="D220" s="4"/>
      <c r="E220" s="4"/>
      <c r="F220" s="4"/>
      <c r="G220" s="4"/>
      <c r="H220" s="4"/>
      <c r="I220" s="4"/>
    </row>
    <row r="221" spans="2:9" x14ac:dyDescent="0.35">
      <c r="B221" s="4"/>
      <c r="C221" s="4"/>
      <c r="D221" s="4"/>
      <c r="E221" s="4"/>
      <c r="F221" s="4"/>
      <c r="G221" s="4"/>
      <c r="H221" s="4"/>
      <c r="I221" s="4"/>
    </row>
    <row r="222" spans="2:9" x14ac:dyDescent="0.35">
      <c r="B222" s="4"/>
      <c r="C222" s="4"/>
      <c r="D222" s="4"/>
      <c r="E222" s="4"/>
      <c r="F222" s="4"/>
      <c r="G222" s="4"/>
      <c r="H222" s="4"/>
      <c r="I222" s="4"/>
    </row>
    <row r="223" spans="2:9" x14ac:dyDescent="0.35">
      <c r="B223" s="4"/>
      <c r="C223" s="4"/>
      <c r="D223" s="4"/>
      <c r="E223" s="4"/>
      <c r="F223" s="4"/>
      <c r="G223" s="4"/>
      <c r="H223" s="4"/>
      <c r="I223" s="4"/>
    </row>
    <row r="224" spans="2:9" x14ac:dyDescent="0.35">
      <c r="B224" s="4"/>
      <c r="C224" s="4"/>
      <c r="D224" s="4"/>
      <c r="E224" s="4"/>
      <c r="F224" s="4"/>
      <c r="G224" s="4"/>
      <c r="H224" s="4"/>
      <c r="I224" s="4"/>
    </row>
    <row r="225" spans="2:9" x14ac:dyDescent="0.35">
      <c r="B225" s="4"/>
      <c r="C225" s="4"/>
      <c r="D225" s="4"/>
      <c r="E225" s="4"/>
      <c r="F225" s="4"/>
      <c r="G225" s="4"/>
      <c r="H225" s="4"/>
      <c r="I225" s="4"/>
    </row>
    <row r="226" spans="2:9" x14ac:dyDescent="0.35">
      <c r="B226" s="4"/>
      <c r="C226" s="4"/>
      <c r="D226" s="4"/>
      <c r="E226" s="4"/>
      <c r="F226" s="4"/>
      <c r="G226" s="4"/>
      <c r="H226" s="4"/>
      <c r="I226" s="4"/>
    </row>
    <row r="227" spans="2:9" x14ac:dyDescent="0.35">
      <c r="B227" s="4"/>
      <c r="C227" s="4"/>
      <c r="D227" s="4"/>
      <c r="E227" s="4"/>
      <c r="F227" s="4"/>
      <c r="G227" s="4"/>
      <c r="H227" s="4"/>
      <c r="I227" s="4"/>
    </row>
    <row r="228" spans="2:9" x14ac:dyDescent="0.35">
      <c r="B228" s="4"/>
      <c r="C228" s="4"/>
      <c r="D228" s="4"/>
      <c r="E228" s="4"/>
      <c r="F228" s="4"/>
      <c r="G228" s="4"/>
      <c r="H228" s="4"/>
      <c r="I228" s="4"/>
    </row>
    <row r="229" spans="2:9" x14ac:dyDescent="0.35">
      <c r="B229" s="4"/>
      <c r="C229" s="4"/>
      <c r="D229" s="4"/>
      <c r="E229" s="4"/>
      <c r="F229" s="4"/>
      <c r="G229" s="4"/>
      <c r="H229" s="4"/>
      <c r="I229" s="4"/>
    </row>
    <row r="230" spans="2:9" x14ac:dyDescent="0.35">
      <c r="B230" s="4"/>
      <c r="C230" s="4"/>
      <c r="D230" s="4"/>
      <c r="E230" s="4"/>
      <c r="F230" s="4"/>
      <c r="G230" s="4"/>
      <c r="H230" s="4"/>
      <c r="I230" s="4"/>
    </row>
    <row r="231" spans="2:9" x14ac:dyDescent="0.35">
      <c r="B231" s="4"/>
      <c r="C231" s="4"/>
      <c r="D231" s="4"/>
      <c r="E231" s="4"/>
      <c r="F231" s="4"/>
      <c r="G231" s="4"/>
      <c r="H231" s="4"/>
      <c r="I231" s="4"/>
    </row>
    <row r="232" spans="2:9" x14ac:dyDescent="0.35">
      <c r="B232" s="4"/>
      <c r="C232" s="4"/>
      <c r="D232" s="4"/>
      <c r="E232" s="4"/>
      <c r="F232" s="4"/>
      <c r="G232" s="4"/>
      <c r="H232" s="4"/>
      <c r="I232" s="4"/>
    </row>
    <row r="233" spans="2:9" x14ac:dyDescent="0.35">
      <c r="B233" s="4"/>
      <c r="C233" s="4"/>
      <c r="D233" s="4"/>
      <c r="E233" s="4"/>
      <c r="F233" s="4"/>
      <c r="G233" s="4"/>
      <c r="H233" s="4"/>
      <c r="I233" s="4"/>
    </row>
    <row r="234" spans="2:9" x14ac:dyDescent="0.35">
      <c r="B234" s="4"/>
      <c r="C234" s="4"/>
      <c r="D234" s="4"/>
      <c r="E234" s="4"/>
      <c r="F234" s="4"/>
      <c r="G234" s="4"/>
      <c r="H234" s="4"/>
      <c r="I234" s="4"/>
    </row>
    <row r="235" spans="2:9" x14ac:dyDescent="0.35">
      <c r="B235" s="4"/>
      <c r="C235" s="4"/>
      <c r="D235" s="4"/>
      <c r="E235" s="4"/>
      <c r="F235" s="4"/>
      <c r="G235" s="4"/>
      <c r="H235" s="4"/>
      <c r="I235" s="4"/>
    </row>
    <row r="236" spans="2:9" x14ac:dyDescent="0.35">
      <c r="B236" s="4"/>
      <c r="C236" s="4"/>
      <c r="D236" s="4"/>
      <c r="E236" s="4"/>
      <c r="F236" s="4"/>
      <c r="G236" s="4"/>
      <c r="H236" s="4"/>
      <c r="I236" s="4"/>
    </row>
    <row r="237" spans="2:9" x14ac:dyDescent="0.35">
      <c r="B237" s="4"/>
      <c r="C237" s="4"/>
      <c r="D237" s="4"/>
      <c r="E237" s="4"/>
      <c r="F237" s="4"/>
      <c r="G237" s="4"/>
      <c r="H237" s="4"/>
      <c r="I237" s="4"/>
    </row>
    <row r="238" spans="2:9" x14ac:dyDescent="0.35">
      <c r="B238" s="4"/>
      <c r="C238" s="4"/>
      <c r="D238" s="4"/>
      <c r="E238" s="4"/>
      <c r="F238" s="4"/>
      <c r="G238" s="4"/>
      <c r="H238" s="4"/>
      <c r="I238" s="4"/>
    </row>
    <row r="239" spans="2:9" x14ac:dyDescent="0.35">
      <c r="B239" s="4"/>
      <c r="C239" s="4"/>
      <c r="D239" s="4"/>
      <c r="E239" s="4"/>
      <c r="F239" s="4"/>
      <c r="G239" s="4"/>
      <c r="H239" s="4"/>
      <c r="I239" s="4"/>
    </row>
    <row r="240" spans="2:9" x14ac:dyDescent="0.35">
      <c r="B240" s="4"/>
      <c r="C240" s="4"/>
      <c r="D240" s="4"/>
      <c r="E240" s="4"/>
      <c r="F240" s="4"/>
    </row>
    <row r="241" spans="2:14" x14ac:dyDescent="0.35">
      <c r="B241" s="4"/>
      <c r="C241" s="4"/>
      <c r="D241" s="4"/>
      <c r="E241" s="4"/>
      <c r="F241" s="4"/>
    </row>
    <row r="242" spans="2:14" x14ac:dyDescent="0.35">
      <c r="B242" s="4"/>
      <c r="C242" s="4"/>
      <c r="D242" s="4"/>
      <c r="E242" s="4"/>
      <c r="F242" s="4"/>
    </row>
    <row r="243" spans="2:14" x14ac:dyDescent="0.35">
      <c r="B243" s="4"/>
      <c r="C243" s="4"/>
      <c r="D243" s="4"/>
      <c r="E243" s="4"/>
      <c r="F243" s="4"/>
    </row>
    <row r="244" spans="2:14" x14ac:dyDescent="0.35">
      <c r="B244" s="4"/>
      <c r="C244" s="4"/>
      <c r="D244" s="4"/>
      <c r="E244" s="4"/>
      <c r="F244" s="4"/>
    </row>
    <row r="245" spans="2:14" x14ac:dyDescent="0.35">
      <c r="B245" s="4"/>
      <c r="C245" s="4"/>
      <c r="D245" s="4"/>
      <c r="E245" s="4"/>
      <c r="F245" s="4"/>
    </row>
    <row r="246" spans="2:14" x14ac:dyDescent="0.35">
      <c r="B246" s="4"/>
      <c r="C246" s="4"/>
      <c r="D246" s="4"/>
      <c r="E246" s="4"/>
      <c r="F246" s="4"/>
    </row>
    <row r="247" spans="2:14" x14ac:dyDescent="0.35">
      <c r="B247" s="4"/>
      <c r="C247" s="4"/>
      <c r="D247" s="4"/>
      <c r="E247" s="5"/>
      <c r="F247" s="5"/>
    </row>
    <row r="248" spans="2:14" x14ac:dyDescent="0.35">
      <c r="B248" s="4"/>
      <c r="C248" s="4"/>
      <c r="D248" s="4"/>
      <c r="E248" s="4"/>
      <c r="F248" s="4"/>
      <c r="N248" s="4"/>
    </row>
    <row r="249" spans="2:14" x14ac:dyDescent="0.35">
      <c r="B249" s="4"/>
      <c r="C249" s="4"/>
      <c r="D249" s="4"/>
      <c r="E249" s="4"/>
      <c r="F249" s="4"/>
    </row>
    <row r="250" spans="2:14" x14ac:dyDescent="0.35">
      <c r="B250" s="4"/>
      <c r="C250" s="4"/>
      <c r="D250" s="4"/>
      <c r="E250" s="4"/>
      <c r="F250" s="4"/>
    </row>
    <row r="251" spans="2:14" x14ac:dyDescent="0.35">
      <c r="B251" s="4"/>
      <c r="C251" s="4"/>
      <c r="D251" s="4"/>
      <c r="E251" s="4"/>
      <c r="F251" s="4"/>
    </row>
  </sheetData>
  <hyperlinks>
    <hyperlink ref="E2" r:id="rId1" xr:uid="{7BB7465C-2B10-4199-AD73-475B2769EBB7}"/>
  </hyperlinks>
  <pageMargins left="0.7" right="0.7" top="0.78740157499999996" bottom="0.78740157499999996" header="0.3" footer="0.3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7D196-6694-4707-91F0-5E1745DB6393}">
  <sheetPr>
    <tabColor rgb="FFFFFF00"/>
  </sheetPr>
  <dimension ref="A1:E247"/>
  <sheetViews>
    <sheetView tabSelected="1" workbookViewId="0">
      <selection activeCell="F38" sqref="F38"/>
    </sheetView>
  </sheetViews>
  <sheetFormatPr baseColWidth="10" defaultRowHeight="14.5" x14ac:dyDescent="0.35"/>
  <sheetData>
    <row r="1" spans="1:5" x14ac:dyDescent="0.35">
      <c r="A1" s="10" t="s">
        <v>71</v>
      </c>
      <c r="B1" s="4"/>
      <c r="C1" s="4"/>
      <c r="D1" s="4"/>
    </row>
    <row r="2" spans="1:5" x14ac:dyDescent="0.35">
      <c r="A2" s="6" t="s">
        <v>72</v>
      </c>
      <c r="B2" s="4"/>
      <c r="C2" s="20" t="s">
        <v>79</v>
      </c>
      <c r="D2" s="4"/>
    </row>
    <row r="3" spans="1:5" x14ac:dyDescent="0.35">
      <c r="A3" s="6" t="s">
        <v>73</v>
      </c>
      <c r="B3" s="4"/>
      <c r="C3" s="4"/>
      <c r="D3" s="4"/>
    </row>
    <row r="4" spans="1:5" x14ac:dyDescent="0.35">
      <c r="A4" s="6" t="s">
        <v>7</v>
      </c>
      <c r="B4" s="4"/>
      <c r="C4" s="4" t="s">
        <v>77</v>
      </c>
      <c r="D4" s="4"/>
    </row>
    <row r="5" spans="1:5" x14ac:dyDescent="0.35">
      <c r="A5" s="6" t="s">
        <v>8</v>
      </c>
      <c r="B5" s="4"/>
      <c r="C5" s="4" t="s">
        <v>78</v>
      </c>
      <c r="D5" s="4"/>
    </row>
    <row r="6" spans="1:5" x14ac:dyDescent="0.35">
      <c r="A6" s="6"/>
      <c r="B6" s="4"/>
      <c r="C6" s="4" t="s">
        <v>76</v>
      </c>
      <c r="D6" s="4"/>
    </row>
    <row r="7" spans="1:5" x14ac:dyDescent="0.35">
      <c r="A7" s="6"/>
      <c r="B7" s="4"/>
      <c r="C7" s="4"/>
      <c r="D7" s="4"/>
    </row>
    <row r="8" spans="1:5" x14ac:dyDescent="0.35">
      <c r="A8" s="6"/>
      <c r="B8" s="4"/>
      <c r="C8" s="4"/>
      <c r="D8" s="4"/>
    </row>
    <row r="9" spans="1:5" ht="122.5" x14ac:dyDescent="0.35">
      <c r="A9" s="7" t="s">
        <v>4</v>
      </c>
      <c r="B9" s="8" t="s">
        <v>75</v>
      </c>
      <c r="C9" s="8" t="s">
        <v>74</v>
      </c>
      <c r="D9" s="8" t="s">
        <v>63</v>
      </c>
      <c r="E9" s="8"/>
    </row>
    <row r="10" spans="1:5" x14ac:dyDescent="0.35">
      <c r="A10" s="26">
        <v>1990</v>
      </c>
      <c r="B10" s="4">
        <v>55.05</v>
      </c>
      <c r="C10" s="5">
        <v>55.05</v>
      </c>
      <c r="D10" s="4"/>
    </row>
    <row r="11" spans="1:5" x14ac:dyDescent="0.35">
      <c r="A11" s="26">
        <f t="shared" ref="A11:A70" si="0">A10+1</f>
        <v>1991</v>
      </c>
      <c r="B11" s="4">
        <v>56.91</v>
      </c>
      <c r="C11" s="4" cm="1">
        <f t="array" ref="C11:C38">TREND(_xlfn.VSTACK(C10,C39),_xlfn.VSTACK($A10,$A39),$A11:$A38)</f>
        <v>54.670344827586177</v>
      </c>
      <c r="D11" s="4"/>
    </row>
    <row r="12" spans="1:5" x14ac:dyDescent="0.35">
      <c r="A12" s="26">
        <f t="shared" si="0"/>
        <v>1992</v>
      </c>
      <c r="B12" s="4">
        <v>56.620000000000005</v>
      </c>
      <c r="C12" s="4">
        <v>54.2906896551724</v>
      </c>
      <c r="D12" s="4"/>
    </row>
    <row r="13" spans="1:5" x14ac:dyDescent="0.35">
      <c r="A13" s="26">
        <f t="shared" si="0"/>
        <v>1993</v>
      </c>
      <c r="B13" s="4">
        <v>54</v>
      </c>
      <c r="C13" s="4">
        <v>53.911034482758623</v>
      </c>
      <c r="D13" s="4"/>
    </row>
    <row r="14" spans="1:5" x14ac:dyDescent="0.35">
      <c r="A14" s="26">
        <f t="shared" si="0"/>
        <v>1994</v>
      </c>
      <c r="B14" s="4">
        <v>52.939999999999991</v>
      </c>
      <c r="C14" s="4">
        <v>53.531379310344846</v>
      </c>
      <c r="D14" s="4"/>
    </row>
    <row r="15" spans="1:5" x14ac:dyDescent="0.35">
      <c r="A15" s="26">
        <f t="shared" si="0"/>
        <v>1995</v>
      </c>
      <c r="B15" s="4">
        <v>53.8</v>
      </c>
      <c r="C15" s="4">
        <v>53.151724137930955</v>
      </c>
      <c r="D15" s="4"/>
    </row>
    <row r="16" spans="1:5" x14ac:dyDescent="0.35">
      <c r="A16" s="26">
        <f t="shared" si="0"/>
        <v>1996</v>
      </c>
      <c r="B16" s="4">
        <v>54.43</v>
      </c>
      <c r="C16" s="4">
        <v>52.772068965517178</v>
      </c>
      <c r="D16" s="4"/>
    </row>
    <row r="17" spans="1:4" x14ac:dyDescent="0.35">
      <c r="A17" s="26">
        <f t="shared" si="0"/>
        <v>1997</v>
      </c>
      <c r="B17" s="4">
        <v>53.21</v>
      </c>
      <c r="C17" s="4">
        <v>52.392413793103401</v>
      </c>
      <c r="D17" s="4"/>
    </row>
    <row r="18" spans="1:4" x14ac:dyDescent="0.35">
      <c r="A18" s="26">
        <f t="shared" si="0"/>
        <v>1998</v>
      </c>
      <c r="B18" s="4">
        <v>54.760000000000005</v>
      </c>
      <c r="C18" s="4">
        <v>52.012758620689624</v>
      </c>
      <c r="D18" s="4"/>
    </row>
    <row r="19" spans="1:4" x14ac:dyDescent="0.35">
      <c r="A19" s="26">
        <f t="shared" si="0"/>
        <v>1999</v>
      </c>
      <c r="B19" s="4">
        <v>54.55</v>
      </c>
      <c r="C19" s="4">
        <v>51.633103448275847</v>
      </c>
      <c r="D19" s="4"/>
    </row>
    <row r="20" spans="1:4" x14ac:dyDescent="0.35">
      <c r="A20" s="26">
        <f t="shared" si="0"/>
        <v>2000</v>
      </c>
      <c r="B20" s="4">
        <v>53.81</v>
      </c>
      <c r="C20" s="4">
        <v>51.25344827586207</v>
      </c>
      <c r="D20" s="4"/>
    </row>
    <row r="21" spans="1:4" x14ac:dyDescent="0.35">
      <c r="A21" s="26">
        <f t="shared" si="0"/>
        <v>2001</v>
      </c>
      <c r="B21" s="4">
        <v>55.339999999999996</v>
      </c>
      <c r="C21" s="4">
        <v>50.873793103448293</v>
      </c>
      <c r="D21" s="4"/>
    </row>
    <row r="22" spans="1:4" x14ac:dyDescent="0.35">
      <c r="A22" s="26">
        <f t="shared" si="0"/>
        <v>2002</v>
      </c>
      <c r="B22" s="4">
        <v>53.78</v>
      </c>
      <c r="C22" s="4">
        <v>50.494137931034402</v>
      </c>
      <c r="D22" s="4"/>
    </row>
    <row r="23" spans="1:4" x14ac:dyDescent="0.35">
      <c r="A23" s="26">
        <f t="shared" si="0"/>
        <v>2003</v>
      </c>
      <c r="B23" s="4">
        <v>54.84</v>
      </c>
      <c r="C23" s="4">
        <v>50.114482758620625</v>
      </c>
      <c r="D23" s="4"/>
    </row>
    <row r="24" spans="1:4" x14ac:dyDescent="0.35">
      <c r="A24" s="26">
        <f t="shared" si="0"/>
        <v>2004</v>
      </c>
      <c r="B24" s="4">
        <v>55.43</v>
      </c>
      <c r="C24" s="4">
        <v>49.734827586206848</v>
      </c>
      <c r="D24" s="4"/>
    </row>
    <row r="25" spans="1:4" x14ac:dyDescent="0.35">
      <c r="A25" s="26">
        <f t="shared" si="0"/>
        <v>2005</v>
      </c>
      <c r="B25" s="4">
        <v>56.07</v>
      </c>
      <c r="C25" s="4">
        <v>49.355172413793071</v>
      </c>
      <c r="D25" s="4"/>
    </row>
    <row r="26" spans="1:4" x14ac:dyDescent="0.35">
      <c r="A26" s="26">
        <f t="shared" si="0"/>
        <v>2006</v>
      </c>
      <c r="B26" s="4">
        <v>55.730000000000004</v>
      </c>
      <c r="C26" s="4">
        <v>48.975517241379293</v>
      </c>
      <c r="D26" s="4"/>
    </row>
    <row r="27" spans="1:4" x14ac:dyDescent="0.35">
      <c r="A27" s="26">
        <f t="shared" si="0"/>
        <v>2007</v>
      </c>
      <c r="B27" s="4">
        <v>53.800000000000004</v>
      </c>
      <c r="C27" s="4">
        <v>48.595862068965516</v>
      </c>
      <c r="D27" s="4"/>
    </row>
    <row r="28" spans="1:4" x14ac:dyDescent="0.35">
      <c r="A28" s="26">
        <f t="shared" si="0"/>
        <v>2008</v>
      </c>
      <c r="B28" s="4">
        <v>55.19</v>
      </c>
      <c r="C28" s="4">
        <v>48.216206896551739</v>
      </c>
      <c r="D28" s="4"/>
    </row>
    <row r="29" spans="1:4" x14ac:dyDescent="0.35">
      <c r="A29" s="26">
        <f t="shared" si="0"/>
        <v>2009</v>
      </c>
      <c r="B29" s="4">
        <v>53.7</v>
      </c>
      <c r="C29" s="4">
        <v>47.836551724137848</v>
      </c>
      <c r="D29" s="4"/>
    </row>
    <row r="30" spans="1:4" x14ac:dyDescent="0.35">
      <c r="A30" s="26">
        <f t="shared" si="0"/>
        <v>2010</v>
      </c>
      <c r="B30" s="4">
        <v>55.289999999999992</v>
      </c>
      <c r="C30" s="4">
        <v>47.456896551724071</v>
      </c>
      <c r="D30" s="4"/>
    </row>
    <row r="31" spans="1:4" x14ac:dyDescent="0.35">
      <c r="A31" s="26">
        <f t="shared" si="0"/>
        <v>2011</v>
      </c>
      <c r="B31" s="4">
        <v>51.169999999999995</v>
      </c>
      <c r="C31" s="4">
        <v>47.077241379310294</v>
      </c>
      <c r="D31" s="4"/>
    </row>
    <row r="32" spans="1:4" x14ac:dyDescent="0.35">
      <c r="A32" s="26">
        <f t="shared" si="0"/>
        <v>2012</v>
      </c>
      <c r="B32" s="4">
        <v>52.5</v>
      </c>
      <c r="C32" s="4">
        <v>46.697586206896517</v>
      </c>
      <c r="D32" s="4"/>
    </row>
    <row r="33" spans="1:4" x14ac:dyDescent="0.35">
      <c r="A33" s="26">
        <f t="shared" si="0"/>
        <v>2013</v>
      </c>
      <c r="B33" s="4">
        <v>53.34</v>
      </c>
      <c r="C33" s="4">
        <v>46.31793103448274</v>
      </c>
      <c r="D33" s="4"/>
    </row>
    <row r="34" spans="1:4" x14ac:dyDescent="0.35">
      <c r="A34" s="26">
        <f t="shared" si="0"/>
        <v>2014</v>
      </c>
      <c r="B34" s="4">
        <v>49.400000000000006</v>
      </c>
      <c r="C34" s="4">
        <v>45.938275862068963</v>
      </c>
      <c r="D34" s="4"/>
    </row>
    <row r="35" spans="1:4" x14ac:dyDescent="0.35">
      <c r="A35" s="26">
        <f t="shared" si="0"/>
        <v>2015</v>
      </c>
      <c r="B35" s="4">
        <v>48.88</v>
      </c>
      <c r="C35" s="4">
        <v>45.558620689655186</v>
      </c>
      <c r="D35" s="4"/>
    </row>
    <row r="36" spans="1:4" x14ac:dyDescent="0.35">
      <c r="A36" s="26">
        <f t="shared" si="0"/>
        <v>2016</v>
      </c>
      <c r="B36" s="4">
        <v>49.2</v>
      </c>
      <c r="C36" s="4">
        <v>45.178965517241295</v>
      </c>
      <c r="D36" s="4"/>
    </row>
    <row r="37" spans="1:4" x14ac:dyDescent="0.35">
      <c r="A37" s="26">
        <f t="shared" si="0"/>
        <v>2017</v>
      </c>
      <c r="B37" s="4">
        <v>48.230000000000004</v>
      </c>
      <c r="C37" s="4">
        <v>44.799310344827518</v>
      </c>
      <c r="D37" s="4"/>
    </row>
    <row r="38" spans="1:4" x14ac:dyDescent="0.35">
      <c r="A38" s="26">
        <f t="shared" si="0"/>
        <v>2018</v>
      </c>
      <c r="B38" s="4">
        <v>46.71</v>
      </c>
      <c r="C38" s="4">
        <v>44.419655172413741</v>
      </c>
      <c r="D38" s="4"/>
    </row>
    <row r="39" spans="1:4" x14ac:dyDescent="0.35">
      <c r="A39" s="27">
        <f t="shared" si="0"/>
        <v>2019</v>
      </c>
      <c r="B39" s="4">
        <v>46.47</v>
      </c>
      <c r="C39" s="5">
        <v>44.04</v>
      </c>
      <c r="D39" s="4"/>
    </row>
    <row r="40" spans="1:4" x14ac:dyDescent="0.35">
      <c r="A40" s="28">
        <f t="shared" si="0"/>
        <v>2020</v>
      </c>
      <c r="B40" s="4">
        <v>43.79</v>
      </c>
      <c r="C40" s="4" cm="1">
        <f t="array" ref="C40:C49">TREND(_xlfn.VSTACK(C39,C50),_xlfn.VSTACK($A39,$A50),$A40:$A49)</f>
        <v>42.538636363636215</v>
      </c>
      <c r="D40" s="4"/>
    </row>
    <row r="41" spans="1:4" x14ac:dyDescent="0.35">
      <c r="A41" s="26">
        <f t="shared" si="0"/>
        <v>2021</v>
      </c>
      <c r="B41" s="4">
        <v>45.129999999999995</v>
      </c>
      <c r="C41" s="4">
        <v>41.037272727272466</v>
      </c>
      <c r="D41" s="4"/>
    </row>
    <row r="42" spans="1:4" x14ac:dyDescent="0.35">
      <c r="A42" s="26">
        <f t="shared" si="0"/>
        <v>2022</v>
      </c>
      <c r="B42" s="4">
        <v>41.63</v>
      </c>
      <c r="C42" s="4">
        <v>39.535909090909172</v>
      </c>
      <c r="D42" s="4"/>
    </row>
    <row r="43" spans="1:4" x14ac:dyDescent="0.35">
      <c r="A43" s="26">
        <f t="shared" si="0"/>
        <v>2023</v>
      </c>
      <c r="B43" s="4">
        <v>40.82</v>
      </c>
      <c r="C43" s="4">
        <v>38.034545454545423</v>
      </c>
      <c r="D43" s="4"/>
    </row>
    <row r="44" spans="1:4" x14ac:dyDescent="0.35">
      <c r="A44" s="26">
        <f t="shared" si="0"/>
        <v>2024</v>
      </c>
      <c r="B44" s="4"/>
      <c r="C44" s="4">
        <v>36.533181818181674</v>
      </c>
      <c r="D44" s="4"/>
    </row>
    <row r="45" spans="1:4" x14ac:dyDescent="0.35">
      <c r="A45" s="26">
        <f t="shared" si="0"/>
        <v>2025</v>
      </c>
      <c r="B45" s="4"/>
      <c r="C45" s="4">
        <v>35.031818181817926</v>
      </c>
      <c r="D45" s="4"/>
    </row>
    <row r="46" spans="1:4" x14ac:dyDescent="0.35">
      <c r="A46" s="26">
        <f t="shared" si="0"/>
        <v>2026</v>
      </c>
      <c r="B46" s="4"/>
      <c r="C46" s="4">
        <v>33.530454545454631</v>
      </c>
      <c r="D46" s="4"/>
    </row>
    <row r="47" spans="1:4" x14ac:dyDescent="0.35">
      <c r="A47" s="26">
        <f t="shared" si="0"/>
        <v>2027</v>
      </c>
      <c r="B47" s="4"/>
      <c r="C47" s="4">
        <v>32.029090909090883</v>
      </c>
      <c r="D47" s="4"/>
    </row>
    <row r="48" spans="1:4" x14ac:dyDescent="0.35">
      <c r="A48" s="26">
        <f t="shared" si="0"/>
        <v>2028</v>
      </c>
      <c r="B48" s="4"/>
      <c r="C48" s="4">
        <v>30.527727272727134</v>
      </c>
      <c r="D48" s="4"/>
    </row>
    <row r="49" spans="1:4" x14ac:dyDescent="0.35">
      <c r="A49" s="26">
        <f t="shared" si="0"/>
        <v>2029</v>
      </c>
      <c r="B49" s="4"/>
      <c r="C49" s="4">
        <v>29.026363636363385</v>
      </c>
      <c r="D49" s="4"/>
    </row>
    <row r="50" spans="1:4" x14ac:dyDescent="0.35">
      <c r="A50" s="26">
        <f t="shared" si="0"/>
        <v>2030</v>
      </c>
      <c r="B50" s="4"/>
      <c r="C50" s="5">
        <v>27.524999999999999</v>
      </c>
      <c r="D50" s="4">
        <v>27.53</v>
      </c>
    </row>
    <row r="51" spans="1:4" x14ac:dyDescent="0.35">
      <c r="A51" s="26">
        <f t="shared" si="0"/>
        <v>2031</v>
      </c>
      <c r="B51" s="4"/>
      <c r="C51" s="4" cm="1">
        <f t="array" ref="C51:C69">TREND(_xlfn.VSTACK(C50,C70),_xlfn.VSTACK($A50,$A70),$A51:$A69)</f>
        <v>26.148749999999382</v>
      </c>
      <c r="D51" s="4"/>
    </row>
    <row r="52" spans="1:4" x14ac:dyDescent="0.35">
      <c r="A52" s="26">
        <f t="shared" si="0"/>
        <v>2032</v>
      </c>
      <c r="B52" s="4"/>
      <c r="C52" s="4">
        <v>24.772499999999582</v>
      </c>
      <c r="D52" s="4"/>
    </row>
    <row r="53" spans="1:4" x14ac:dyDescent="0.35">
      <c r="A53" s="26">
        <f t="shared" si="0"/>
        <v>2033</v>
      </c>
      <c r="B53" s="4"/>
      <c r="C53" s="4">
        <v>23.396249999999782</v>
      </c>
      <c r="D53" s="4"/>
    </row>
    <row r="54" spans="1:4" x14ac:dyDescent="0.35">
      <c r="A54" s="26">
        <f t="shared" si="0"/>
        <v>2034</v>
      </c>
      <c r="B54" s="4"/>
      <c r="C54" s="4">
        <v>22.019999999999527</v>
      </c>
      <c r="D54" s="4"/>
    </row>
    <row r="55" spans="1:4" x14ac:dyDescent="0.35">
      <c r="A55" s="26">
        <f t="shared" si="0"/>
        <v>2035</v>
      </c>
      <c r="B55" s="4"/>
      <c r="C55" s="4">
        <v>20.643749999999727</v>
      </c>
      <c r="D55" s="4"/>
    </row>
    <row r="56" spans="1:4" x14ac:dyDescent="0.35">
      <c r="A56" s="26">
        <f t="shared" si="0"/>
        <v>2036</v>
      </c>
      <c r="B56" s="4"/>
      <c r="C56" s="4">
        <v>19.267499999999472</v>
      </c>
      <c r="D56" s="4"/>
    </row>
    <row r="57" spans="1:4" x14ac:dyDescent="0.35">
      <c r="A57" s="26">
        <f t="shared" si="0"/>
        <v>2037</v>
      </c>
      <c r="B57" s="4"/>
      <c r="C57" s="4">
        <v>17.891249999999673</v>
      </c>
      <c r="D57" s="4"/>
    </row>
    <row r="58" spans="1:4" x14ac:dyDescent="0.35">
      <c r="A58" s="26">
        <f t="shared" si="0"/>
        <v>2038</v>
      </c>
      <c r="B58" s="4"/>
      <c r="C58" s="4">
        <v>16.514999999999418</v>
      </c>
      <c r="D58" s="4"/>
    </row>
    <row r="59" spans="1:4" x14ac:dyDescent="0.35">
      <c r="A59" s="26">
        <f t="shared" si="0"/>
        <v>2039</v>
      </c>
      <c r="B59" s="4"/>
      <c r="C59" s="4">
        <v>15.138749999999618</v>
      </c>
      <c r="D59" s="4"/>
    </row>
    <row r="60" spans="1:4" x14ac:dyDescent="0.35">
      <c r="A60" s="26">
        <f t="shared" si="0"/>
        <v>2040</v>
      </c>
      <c r="B60" s="4"/>
      <c r="C60" s="4">
        <v>13.762499999999818</v>
      </c>
      <c r="D60" s="4"/>
    </row>
    <row r="61" spans="1:4" x14ac:dyDescent="0.35">
      <c r="A61" s="26">
        <f t="shared" si="0"/>
        <v>2041</v>
      </c>
      <c r="B61" s="4"/>
      <c r="C61" s="4">
        <v>12.386249999999563</v>
      </c>
      <c r="D61" s="4"/>
    </row>
    <row r="62" spans="1:4" x14ac:dyDescent="0.35">
      <c r="A62" s="26">
        <f t="shared" si="0"/>
        <v>2042</v>
      </c>
      <c r="B62" s="4"/>
      <c r="C62" s="4">
        <v>11.009999999999764</v>
      </c>
      <c r="D62" s="4"/>
    </row>
    <row r="63" spans="1:4" x14ac:dyDescent="0.35">
      <c r="A63" s="26">
        <f t="shared" si="0"/>
        <v>2043</v>
      </c>
      <c r="B63" s="4"/>
      <c r="C63" s="4">
        <v>9.6337499999995089</v>
      </c>
      <c r="D63" s="4"/>
    </row>
    <row r="64" spans="1:4" x14ac:dyDescent="0.35">
      <c r="A64" s="26">
        <f t="shared" si="0"/>
        <v>2044</v>
      </c>
      <c r="B64" s="4"/>
      <c r="C64" s="4">
        <v>8.257499999999709</v>
      </c>
      <c r="D64" s="4"/>
    </row>
    <row r="65" spans="1:4" x14ac:dyDescent="0.35">
      <c r="A65" s="26">
        <f t="shared" si="0"/>
        <v>2045</v>
      </c>
      <c r="B65" s="4"/>
      <c r="C65" s="4">
        <v>6.8812499999994543</v>
      </c>
      <c r="D65" s="4"/>
    </row>
    <row r="66" spans="1:4" x14ac:dyDescent="0.35">
      <c r="A66" s="26">
        <f t="shared" si="0"/>
        <v>2046</v>
      </c>
      <c r="B66" s="4"/>
      <c r="C66" s="4">
        <v>5.5049999999996544</v>
      </c>
      <c r="D66" s="4"/>
    </row>
    <row r="67" spans="1:4" x14ac:dyDescent="0.35">
      <c r="A67" s="26">
        <f t="shared" si="0"/>
        <v>2047</v>
      </c>
      <c r="B67" s="4"/>
      <c r="C67" s="4">
        <v>4.1287499999993997</v>
      </c>
      <c r="D67" s="4"/>
    </row>
    <row r="68" spans="1:4" x14ac:dyDescent="0.35">
      <c r="A68" s="26">
        <f t="shared" si="0"/>
        <v>2048</v>
      </c>
      <c r="B68" s="4"/>
      <c r="C68" s="4">
        <v>2.7524999999995998</v>
      </c>
      <c r="D68" s="4"/>
    </row>
    <row r="69" spans="1:4" x14ac:dyDescent="0.35">
      <c r="A69" s="26">
        <f t="shared" si="0"/>
        <v>2049</v>
      </c>
      <c r="B69" s="4"/>
      <c r="C69" s="4">
        <v>1.3762499999997999</v>
      </c>
      <c r="D69" s="4"/>
    </row>
    <row r="70" spans="1:4" ht="15" thickBot="1" x14ac:dyDescent="0.4">
      <c r="A70" s="29">
        <f t="shared" si="0"/>
        <v>2050</v>
      </c>
      <c r="B70" s="4"/>
      <c r="C70" s="5">
        <v>0</v>
      </c>
      <c r="D70" s="4"/>
    </row>
    <row r="71" spans="1:4" x14ac:dyDescent="0.35">
      <c r="A71" s="6"/>
    </row>
    <row r="72" spans="1:4" x14ac:dyDescent="0.35">
      <c r="A72" s="6"/>
    </row>
    <row r="73" spans="1:4" x14ac:dyDescent="0.35">
      <c r="A73" s="6"/>
    </row>
    <row r="74" spans="1:4" x14ac:dyDescent="0.35">
      <c r="A74" s="6"/>
    </row>
    <row r="75" spans="1:4" x14ac:dyDescent="0.35">
      <c r="A75" s="6"/>
    </row>
    <row r="76" spans="1:4" x14ac:dyDescent="0.35">
      <c r="A76" s="6"/>
    </row>
    <row r="77" spans="1:4" x14ac:dyDescent="0.35">
      <c r="A77" s="6"/>
    </row>
    <row r="78" spans="1:4" x14ac:dyDescent="0.35">
      <c r="A78" s="6"/>
    </row>
    <row r="79" spans="1:4" x14ac:dyDescent="0.35">
      <c r="A79" s="6"/>
    </row>
    <row r="80" spans="1:4" x14ac:dyDescent="0.35">
      <c r="A80" s="6"/>
    </row>
    <row r="81" spans="1:1" x14ac:dyDescent="0.35">
      <c r="A81" s="6"/>
    </row>
    <row r="82" spans="1:1" x14ac:dyDescent="0.35">
      <c r="A82" s="6"/>
    </row>
    <row r="83" spans="1:1" x14ac:dyDescent="0.35">
      <c r="A83" s="6"/>
    </row>
    <row r="84" spans="1:1" x14ac:dyDescent="0.35">
      <c r="A84" s="6"/>
    </row>
    <row r="85" spans="1:1" x14ac:dyDescent="0.35">
      <c r="A85" s="6"/>
    </row>
    <row r="86" spans="1:1" x14ac:dyDescent="0.35">
      <c r="A86" s="6"/>
    </row>
    <row r="87" spans="1:1" x14ac:dyDescent="0.35">
      <c r="A87" s="6"/>
    </row>
    <row r="88" spans="1:1" x14ac:dyDescent="0.35">
      <c r="A88" s="6"/>
    </row>
    <row r="89" spans="1:1" x14ac:dyDescent="0.35">
      <c r="A89" s="6"/>
    </row>
    <row r="90" spans="1:1" x14ac:dyDescent="0.35">
      <c r="A90" s="6"/>
    </row>
    <row r="91" spans="1:1" x14ac:dyDescent="0.35">
      <c r="A91" s="6"/>
    </row>
    <row r="92" spans="1:1" x14ac:dyDescent="0.35">
      <c r="A92" s="6"/>
    </row>
    <row r="93" spans="1:1" x14ac:dyDescent="0.35">
      <c r="A93" s="6"/>
    </row>
    <row r="94" spans="1:1" x14ac:dyDescent="0.35">
      <c r="A94" s="6"/>
    </row>
    <row r="95" spans="1:1" x14ac:dyDescent="0.35">
      <c r="A95" s="6"/>
    </row>
    <row r="96" spans="1:1" x14ac:dyDescent="0.35">
      <c r="A96" s="6"/>
    </row>
    <row r="97" spans="1:4" x14ac:dyDescent="0.35">
      <c r="A97" s="6"/>
    </row>
    <row r="98" spans="1:4" x14ac:dyDescent="0.35">
      <c r="A98" s="6"/>
    </row>
    <row r="99" spans="1:4" x14ac:dyDescent="0.35">
      <c r="A99" s="6"/>
    </row>
    <row r="100" spans="1:4" x14ac:dyDescent="0.35">
      <c r="A100" s="6"/>
    </row>
    <row r="101" spans="1:4" x14ac:dyDescent="0.35">
      <c r="A101" s="6"/>
    </row>
    <row r="102" spans="1:4" x14ac:dyDescent="0.35">
      <c r="A102" s="6"/>
    </row>
    <row r="103" spans="1:4" x14ac:dyDescent="0.35">
      <c r="A103" s="6"/>
    </row>
    <row r="104" spans="1:4" x14ac:dyDescent="0.35">
      <c r="A104" s="6"/>
    </row>
    <row r="105" spans="1:4" x14ac:dyDescent="0.35">
      <c r="A105" s="6"/>
    </row>
    <row r="106" spans="1:4" x14ac:dyDescent="0.35">
      <c r="A106" s="6"/>
    </row>
    <row r="107" spans="1:4" x14ac:dyDescent="0.35">
      <c r="A107" s="6"/>
    </row>
    <row r="108" spans="1:4" x14ac:dyDescent="0.35">
      <c r="A108" s="6"/>
      <c r="B108" s="4"/>
      <c r="C108" s="4"/>
      <c r="D108" s="4"/>
    </row>
    <row r="109" spans="1:4" x14ac:dyDescent="0.35">
      <c r="A109" s="6"/>
      <c r="B109" s="4"/>
      <c r="C109" s="4"/>
      <c r="D109" s="4"/>
    </row>
    <row r="110" spans="1:4" x14ac:dyDescent="0.35">
      <c r="A110" s="6"/>
      <c r="B110" s="4"/>
      <c r="C110" s="4"/>
      <c r="D110" s="4"/>
    </row>
    <row r="111" spans="1:4" x14ac:dyDescent="0.35">
      <c r="A111" s="6"/>
      <c r="B111" s="4"/>
      <c r="C111" s="4"/>
      <c r="D111" s="4"/>
    </row>
    <row r="112" spans="1:4" x14ac:dyDescent="0.35">
      <c r="A112" s="6"/>
    </row>
    <row r="113" spans="1:1" x14ac:dyDescent="0.35">
      <c r="A113" s="6"/>
    </row>
    <row r="114" spans="1:1" x14ac:dyDescent="0.35">
      <c r="A114" s="6"/>
    </row>
    <row r="115" spans="1:1" x14ac:dyDescent="0.35">
      <c r="A115" s="6"/>
    </row>
    <row r="116" spans="1:1" x14ac:dyDescent="0.35">
      <c r="A116" s="6"/>
    </row>
    <row r="117" spans="1:1" x14ac:dyDescent="0.35">
      <c r="A117" s="6"/>
    </row>
    <row r="118" spans="1:1" x14ac:dyDescent="0.35">
      <c r="A118" s="6"/>
    </row>
    <row r="119" spans="1:1" x14ac:dyDescent="0.35">
      <c r="A119" s="6"/>
    </row>
    <row r="120" spans="1:1" x14ac:dyDescent="0.35">
      <c r="A120" s="6"/>
    </row>
    <row r="121" spans="1:1" x14ac:dyDescent="0.35">
      <c r="A121" s="6"/>
    </row>
    <row r="122" spans="1:1" x14ac:dyDescent="0.35">
      <c r="A122" s="6"/>
    </row>
    <row r="123" spans="1:1" x14ac:dyDescent="0.35">
      <c r="A123" s="6"/>
    </row>
    <row r="124" spans="1:1" x14ac:dyDescent="0.35">
      <c r="A124" s="6"/>
    </row>
    <row r="125" spans="1:1" x14ac:dyDescent="0.35">
      <c r="A125" s="6"/>
    </row>
    <row r="126" spans="1:1" x14ac:dyDescent="0.35">
      <c r="A126" s="6"/>
    </row>
    <row r="127" spans="1:1" x14ac:dyDescent="0.35">
      <c r="A127" s="6"/>
    </row>
    <row r="128" spans="1:1" x14ac:dyDescent="0.35">
      <c r="A128" s="6"/>
    </row>
    <row r="129" spans="1:1" x14ac:dyDescent="0.35">
      <c r="A129" s="6"/>
    </row>
    <row r="130" spans="1:1" x14ac:dyDescent="0.35">
      <c r="A130" s="6"/>
    </row>
    <row r="131" spans="1:1" x14ac:dyDescent="0.35">
      <c r="A131" s="6"/>
    </row>
    <row r="132" spans="1:1" x14ac:dyDescent="0.35">
      <c r="A132" s="6"/>
    </row>
    <row r="133" spans="1:1" x14ac:dyDescent="0.35">
      <c r="A133" s="6"/>
    </row>
    <row r="134" spans="1:1" x14ac:dyDescent="0.35">
      <c r="A134" s="6"/>
    </row>
    <row r="135" spans="1:1" x14ac:dyDescent="0.35">
      <c r="A135" s="6"/>
    </row>
    <row r="136" spans="1:1" x14ac:dyDescent="0.35">
      <c r="A136" s="6"/>
    </row>
    <row r="137" spans="1:1" x14ac:dyDescent="0.35">
      <c r="A137" s="6"/>
    </row>
    <row r="138" spans="1:1" x14ac:dyDescent="0.35">
      <c r="A138" s="6"/>
    </row>
    <row r="139" spans="1:1" x14ac:dyDescent="0.35">
      <c r="A139" s="6"/>
    </row>
    <row r="140" spans="1:1" x14ac:dyDescent="0.35">
      <c r="A140" s="6"/>
    </row>
    <row r="141" spans="1:1" x14ac:dyDescent="0.35">
      <c r="A141" s="6"/>
    </row>
    <row r="142" spans="1:1" x14ac:dyDescent="0.35">
      <c r="A142" s="6"/>
    </row>
    <row r="143" spans="1:1" x14ac:dyDescent="0.35">
      <c r="A143" s="6"/>
    </row>
    <row r="144" spans="1:1" x14ac:dyDescent="0.35">
      <c r="A144" s="6"/>
    </row>
    <row r="145" spans="1:1" x14ac:dyDescent="0.35">
      <c r="A145" s="6"/>
    </row>
    <row r="146" spans="1:1" x14ac:dyDescent="0.35">
      <c r="A146" s="6"/>
    </row>
    <row r="147" spans="1:1" x14ac:dyDescent="0.35">
      <c r="A147" s="6"/>
    </row>
    <row r="148" spans="1:1" x14ac:dyDescent="0.35">
      <c r="A148" s="6"/>
    </row>
    <row r="149" spans="1:1" x14ac:dyDescent="0.35">
      <c r="A149" s="6"/>
    </row>
    <row r="150" spans="1:1" x14ac:dyDescent="0.35">
      <c r="A150" s="6"/>
    </row>
    <row r="151" spans="1:1" x14ac:dyDescent="0.35">
      <c r="A151" s="6"/>
    </row>
    <row r="152" spans="1:1" x14ac:dyDescent="0.35">
      <c r="A152" s="6"/>
    </row>
    <row r="153" spans="1:1" x14ac:dyDescent="0.35">
      <c r="A153" s="6"/>
    </row>
    <row r="154" spans="1:1" x14ac:dyDescent="0.35">
      <c r="A154" s="6"/>
    </row>
    <row r="155" spans="1:1" x14ac:dyDescent="0.35">
      <c r="A155" s="6"/>
    </row>
    <row r="156" spans="1:1" x14ac:dyDescent="0.35">
      <c r="A156" s="6"/>
    </row>
    <row r="157" spans="1:1" x14ac:dyDescent="0.35">
      <c r="A157" s="6"/>
    </row>
    <row r="158" spans="1:1" x14ac:dyDescent="0.35">
      <c r="A158" s="6"/>
    </row>
    <row r="159" spans="1:1" x14ac:dyDescent="0.35">
      <c r="A159" s="6"/>
    </row>
    <row r="160" spans="1:1" x14ac:dyDescent="0.35">
      <c r="A160" s="6"/>
    </row>
    <row r="161" spans="1:1" x14ac:dyDescent="0.35">
      <c r="A161" s="6"/>
    </row>
    <row r="162" spans="1:1" x14ac:dyDescent="0.35">
      <c r="A162" s="6"/>
    </row>
    <row r="163" spans="1:1" x14ac:dyDescent="0.35">
      <c r="A163" s="6"/>
    </row>
    <row r="164" spans="1:1" x14ac:dyDescent="0.35">
      <c r="A164" s="6"/>
    </row>
    <row r="165" spans="1:1" x14ac:dyDescent="0.35">
      <c r="A165" s="6"/>
    </row>
    <row r="166" spans="1:1" x14ac:dyDescent="0.35">
      <c r="A166" s="6"/>
    </row>
    <row r="167" spans="1:1" x14ac:dyDescent="0.35">
      <c r="A167" s="6"/>
    </row>
    <row r="168" spans="1:1" x14ac:dyDescent="0.35">
      <c r="A168" s="6"/>
    </row>
    <row r="169" spans="1:1" x14ac:dyDescent="0.35">
      <c r="A169" s="6"/>
    </row>
    <row r="170" spans="1:1" x14ac:dyDescent="0.35">
      <c r="A170" s="6"/>
    </row>
    <row r="171" spans="1:1" x14ac:dyDescent="0.35">
      <c r="A171" s="6"/>
    </row>
    <row r="172" spans="1:1" x14ac:dyDescent="0.35">
      <c r="A172" s="6"/>
    </row>
    <row r="173" spans="1:1" x14ac:dyDescent="0.35">
      <c r="A173" s="6"/>
    </row>
    <row r="174" spans="1:1" x14ac:dyDescent="0.35">
      <c r="A174" s="6"/>
    </row>
    <row r="175" spans="1:1" x14ac:dyDescent="0.35">
      <c r="A175" s="6"/>
    </row>
    <row r="176" spans="1:1" x14ac:dyDescent="0.35">
      <c r="A176" s="6"/>
    </row>
    <row r="177" spans="1:5" x14ac:dyDescent="0.35">
      <c r="A177" s="6"/>
    </row>
    <row r="178" spans="1:5" x14ac:dyDescent="0.35">
      <c r="A178" s="6"/>
    </row>
    <row r="179" spans="1:5" x14ac:dyDescent="0.35">
      <c r="A179" s="6"/>
    </row>
    <row r="180" spans="1:5" x14ac:dyDescent="0.35">
      <c r="A180" s="6"/>
    </row>
    <row r="181" spans="1:5" x14ac:dyDescent="0.35">
      <c r="A181" s="6"/>
    </row>
    <row r="182" spans="1:5" x14ac:dyDescent="0.35">
      <c r="A182" s="6"/>
      <c r="E182" s="4"/>
    </row>
    <row r="183" spans="1:5" x14ac:dyDescent="0.35">
      <c r="A183" s="6"/>
      <c r="E183" s="4"/>
    </row>
    <row r="184" spans="1:5" x14ac:dyDescent="0.35">
      <c r="A184" s="6"/>
    </row>
    <row r="185" spans="1:5" x14ac:dyDescent="0.35">
      <c r="A185" s="6"/>
    </row>
    <row r="186" spans="1:5" x14ac:dyDescent="0.35">
      <c r="A186" s="6"/>
    </row>
    <row r="187" spans="1:5" x14ac:dyDescent="0.35">
      <c r="A187" s="6"/>
    </row>
    <row r="188" spans="1:5" x14ac:dyDescent="0.35">
      <c r="A188" s="6"/>
    </row>
    <row r="189" spans="1:5" x14ac:dyDescent="0.35">
      <c r="A189" s="6"/>
    </row>
    <row r="190" spans="1:5" x14ac:dyDescent="0.35">
      <c r="A190" s="6"/>
    </row>
    <row r="191" spans="1:5" x14ac:dyDescent="0.35">
      <c r="A191" s="6"/>
    </row>
    <row r="192" spans="1:5" x14ac:dyDescent="0.35">
      <c r="A192" s="6"/>
    </row>
    <row r="193" spans="1:1" x14ac:dyDescent="0.35">
      <c r="A193" s="6"/>
    </row>
    <row r="194" spans="1:1" x14ac:dyDescent="0.35">
      <c r="A194" s="6"/>
    </row>
    <row r="195" spans="1:1" x14ac:dyDescent="0.35">
      <c r="A195" s="6"/>
    </row>
    <row r="196" spans="1:1" x14ac:dyDescent="0.35">
      <c r="A196" s="6"/>
    </row>
    <row r="197" spans="1:1" x14ac:dyDescent="0.35">
      <c r="A197" s="6"/>
    </row>
    <row r="198" spans="1:1" x14ac:dyDescent="0.35">
      <c r="A198" s="6"/>
    </row>
    <row r="199" spans="1:1" x14ac:dyDescent="0.35">
      <c r="A199" s="6"/>
    </row>
    <row r="200" spans="1:1" x14ac:dyDescent="0.35">
      <c r="A200" s="6"/>
    </row>
    <row r="201" spans="1:1" x14ac:dyDescent="0.35">
      <c r="A201" s="6"/>
    </row>
    <row r="202" spans="1:1" x14ac:dyDescent="0.35">
      <c r="A202" s="6"/>
    </row>
    <row r="203" spans="1:1" x14ac:dyDescent="0.35">
      <c r="A203" s="6"/>
    </row>
    <row r="204" spans="1:1" x14ac:dyDescent="0.35">
      <c r="A204" s="6"/>
    </row>
    <row r="205" spans="1:1" x14ac:dyDescent="0.35">
      <c r="A205" s="6"/>
    </row>
    <row r="206" spans="1:1" x14ac:dyDescent="0.35">
      <c r="A206" s="6"/>
    </row>
    <row r="207" spans="1:1" x14ac:dyDescent="0.35">
      <c r="A207" s="6"/>
    </row>
    <row r="208" spans="1:1" x14ac:dyDescent="0.35">
      <c r="A208" s="6"/>
    </row>
    <row r="209" spans="1:1" x14ac:dyDescent="0.35">
      <c r="A209" s="6"/>
    </row>
    <row r="210" spans="1:1" x14ac:dyDescent="0.35">
      <c r="A210" s="6"/>
    </row>
    <row r="211" spans="1:1" x14ac:dyDescent="0.35">
      <c r="A211" s="6"/>
    </row>
    <row r="212" spans="1:1" x14ac:dyDescent="0.35">
      <c r="A212" s="6"/>
    </row>
    <row r="213" spans="1:1" x14ac:dyDescent="0.35">
      <c r="A213" s="6"/>
    </row>
    <row r="214" spans="1:1" x14ac:dyDescent="0.35">
      <c r="A214" s="6"/>
    </row>
    <row r="215" spans="1:1" x14ac:dyDescent="0.35">
      <c r="A215" s="6"/>
    </row>
    <row r="216" spans="1:1" x14ac:dyDescent="0.35">
      <c r="A216" s="6"/>
    </row>
    <row r="217" spans="1:1" x14ac:dyDescent="0.35">
      <c r="A217" s="6"/>
    </row>
    <row r="218" spans="1:1" x14ac:dyDescent="0.35">
      <c r="A218" s="6"/>
    </row>
    <row r="219" spans="1:1" x14ac:dyDescent="0.35">
      <c r="A219" s="6"/>
    </row>
    <row r="220" spans="1:1" x14ac:dyDescent="0.35">
      <c r="A220" s="6"/>
    </row>
    <row r="221" spans="1:1" x14ac:dyDescent="0.35">
      <c r="A221" s="6"/>
    </row>
    <row r="222" spans="1:1" x14ac:dyDescent="0.35">
      <c r="A222" s="6"/>
    </row>
    <row r="223" spans="1:1" x14ac:dyDescent="0.35">
      <c r="A223" s="6"/>
    </row>
    <row r="224" spans="1:1" x14ac:dyDescent="0.35">
      <c r="A224" s="6"/>
    </row>
    <row r="225" spans="1:4" x14ac:dyDescent="0.35">
      <c r="A225" s="6"/>
    </row>
    <row r="226" spans="1:4" x14ac:dyDescent="0.35">
      <c r="A226" s="6"/>
    </row>
    <row r="227" spans="1:4" x14ac:dyDescent="0.35">
      <c r="A227" s="6"/>
    </row>
    <row r="228" spans="1:4" x14ac:dyDescent="0.35">
      <c r="A228" s="6"/>
    </row>
    <row r="229" spans="1:4" x14ac:dyDescent="0.35">
      <c r="A229" s="6"/>
    </row>
    <row r="230" spans="1:4" x14ac:dyDescent="0.35">
      <c r="A230" s="6"/>
      <c r="B230" s="4"/>
      <c r="C230" s="4"/>
      <c r="D230" s="4"/>
    </row>
    <row r="231" spans="1:4" x14ac:dyDescent="0.35">
      <c r="A231" s="6"/>
      <c r="B231" s="4"/>
      <c r="C231" s="4"/>
      <c r="D231" s="4"/>
    </row>
    <row r="232" spans="1:4" x14ac:dyDescent="0.35">
      <c r="A232" s="6"/>
      <c r="B232" s="4"/>
      <c r="C232" s="4"/>
      <c r="D232" s="4"/>
    </row>
    <row r="233" spans="1:4" x14ac:dyDescent="0.35">
      <c r="A233" s="6"/>
      <c r="B233" s="4"/>
      <c r="C233" s="4"/>
      <c r="D233" s="4"/>
    </row>
    <row r="234" spans="1:4" x14ac:dyDescent="0.35">
      <c r="A234" s="6"/>
      <c r="B234" s="4"/>
      <c r="C234" s="4"/>
      <c r="D234" s="4"/>
    </row>
    <row r="235" spans="1:4" x14ac:dyDescent="0.35">
      <c r="A235" s="6"/>
      <c r="B235" s="4"/>
      <c r="C235" s="5"/>
      <c r="D235" s="5"/>
    </row>
    <row r="236" spans="1:4" x14ac:dyDescent="0.35">
      <c r="A236" s="6"/>
      <c r="B236" s="4"/>
      <c r="C236" s="4"/>
      <c r="D236" s="4"/>
    </row>
    <row r="237" spans="1:4" x14ac:dyDescent="0.35">
      <c r="A237" s="6"/>
      <c r="B237" s="4"/>
      <c r="C237" s="4"/>
      <c r="D237" s="4"/>
    </row>
    <row r="238" spans="1:4" x14ac:dyDescent="0.35">
      <c r="A238" s="6"/>
      <c r="B238" s="4"/>
      <c r="C238" s="4"/>
      <c r="D238" s="4"/>
    </row>
    <row r="239" spans="1:4" x14ac:dyDescent="0.35">
      <c r="A239" s="6"/>
      <c r="B239" s="4"/>
      <c r="C239" s="4"/>
      <c r="D239" s="4"/>
    </row>
    <row r="240" spans="1:4" x14ac:dyDescent="0.35">
      <c r="A240" s="6"/>
      <c r="B240" s="4"/>
      <c r="C240" s="4"/>
      <c r="D240" s="4"/>
    </row>
    <row r="241" spans="1:4" x14ac:dyDescent="0.35">
      <c r="A241" s="6"/>
      <c r="B241" s="4"/>
      <c r="C241" s="4"/>
      <c r="D241" s="4"/>
    </row>
    <row r="242" spans="1:4" x14ac:dyDescent="0.35">
      <c r="A242" s="6"/>
      <c r="B242" s="4"/>
      <c r="C242" s="4"/>
      <c r="D242" s="4"/>
    </row>
    <row r="243" spans="1:4" x14ac:dyDescent="0.35">
      <c r="A243" s="6"/>
      <c r="B243" s="4"/>
      <c r="C243" s="4"/>
      <c r="D243" s="4"/>
    </row>
    <row r="244" spans="1:4" x14ac:dyDescent="0.35">
      <c r="A244" s="6"/>
      <c r="B244" s="4"/>
      <c r="C244" s="4"/>
      <c r="D244" s="4"/>
    </row>
    <row r="245" spans="1:4" x14ac:dyDescent="0.35">
      <c r="A245" s="6"/>
      <c r="B245" s="4"/>
      <c r="C245" s="4"/>
      <c r="D245" s="4"/>
    </row>
    <row r="246" spans="1:4" x14ac:dyDescent="0.35">
      <c r="A246" s="6"/>
      <c r="B246" s="4"/>
      <c r="C246" s="4"/>
      <c r="D246" s="4"/>
    </row>
    <row r="247" spans="1:4" x14ac:dyDescent="0.35">
      <c r="A247" s="6"/>
      <c r="B247" s="4"/>
      <c r="C247" s="5"/>
      <c r="D247" s="5"/>
    </row>
  </sheetData>
  <pageMargins left="0.7" right="0.7" top="0.78740157499999996" bottom="0.78740157499999996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2379E-29D6-4B43-AB20-0AE0A99EDD11}">
  <dimension ref="A1:F43"/>
  <sheetViews>
    <sheetView zoomScale="130" zoomScaleNormal="130" workbookViewId="0">
      <selection activeCell="E11" sqref="E11"/>
    </sheetView>
  </sheetViews>
  <sheetFormatPr baseColWidth="10" defaultRowHeight="14.5" x14ac:dyDescent="0.35"/>
  <cols>
    <col min="2" max="2" width="9.54296875" style="4" customWidth="1"/>
    <col min="3" max="3" width="8.6328125" style="4" customWidth="1"/>
    <col min="4" max="4" width="10.453125" customWidth="1"/>
    <col min="5" max="5" width="8.90625" style="4" customWidth="1"/>
    <col min="6" max="6" width="9.26953125" style="4" customWidth="1"/>
  </cols>
  <sheetData>
    <row r="1" spans="1:6" x14ac:dyDescent="0.35">
      <c r="A1" s="10" t="s">
        <v>15</v>
      </c>
    </row>
    <row r="2" spans="1:6" x14ac:dyDescent="0.35">
      <c r="A2" s="6" t="s">
        <v>19</v>
      </c>
    </row>
    <row r="3" spans="1:6" x14ac:dyDescent="0.35">
      <c r="A3" s="6" t="s">
        <v>20</v>
      </c>
    </row>
    <row r="4" spans="1:6" x14ac:dyDescent="0.35">
      <c r="A4" s="6" t="s">
        <v>14</v>
      </c>
    </row>
    <row r="5" spans="1:6" x14ac:dyDescent="0.35">
      <c r="A5" s="6" t="s">
        <v>21</v>
      </c>
    </row>
    <row r="8" spans="1:6" s="9" customFormat="1" ht="99" x14ac:dyDescent="0.35">
      <c r="A8" s="9" t="s">
        <v>0</v>
      </c>
      <c r="B8" s="8" t="s">
        <v>81</v>
      </c>
      <c r="C8" s="8" t="s">
        <v>82</v>
      </c>
      <c r="D8" s="11" t="s">
        <v>55</v>
      </c>
      <c r="E8" s="8" t="s">
        <v>56</v>
      </c>
      <c r="F8" s="12" t="s">
        <v>57</v>
      </c>
    </row>
    <row r="9" spans="1:6" x14ac:dyDescent="0.35">
      <c r="A9">
        <v>2016</v>
      </c>
    </row>
    <row r="10" spans="1:6" x14ac:dyDescent="0.35">
      <c r="A10">
        <f>A9+1</f>
        <v>2017</v>
      </c>
    </row>
    <row r="11" spans="1:6" x14ac:dyDescent="0.35">
      <c r="A11">
        <f t="shared" ref="A11:A28" si="0">A10+1</f>
        <v>2018</v>
      </c>
    </row>
    <row r="12" spans="1:6" x14ac:dyDescent="0.35">
      <c r="A12">
        <f t="shared" si="0"/>
        <v>2019</v>
      </c>
      <c r="B12" s="4">
        <v>2.8336030029319999E-2</v>
      </c>
      <c r="C12" s="4">
        <v>3.1277075943560002E-2</v>
      </c>
    </row>
    <row r="13" spans="1:6" x14ac:dyDescent="0.35">
      <c r="A13">
        <f t="shared" si="0"/>
        <v>2020</v>
      </c>
      <c r="B13" s="4">
        <v>3.8221155103319998E-2</v>
      </c>
      <c r="C13" s="4">
        <v>4.3421051195979998E-2</v>
      </c>
      <c r="D13" s="4">
        <f>MIN(B13,C13)</f>
        <v>3.8221155103319998E-2</v>
      </c>
      <c r="E13" s="4">
        <f t="shared" ref="E13:E28" si="1">MAX(B13,C13)</f>
        <v>4.3421051195979998E-2</v>
      </c>
      <c r="F13" s="4">
        <f>E13-D13</f>
        <v>5.1998960926600002E-3</v>
      </c>
    </row>
    <row r="14" spans="1:6" x14ac:dyDescent="0.35">
      <c r="A14">
        <f t="shared" si="0"/>
        <v>2021</v>
      </c>
      <c r="B14" s="4">
        <v>5.1091509963630002E-2</v>
      </c>
      <c r="C14" s="4">
        <v>5.9684960356829998E-2</v>
      </c>
      <c r="D14" s="4">
        <f t="shared" ref="D14:D28" si="2">MIN(B14,C14)</f>
        <v>5.1091509963630002E-2</v>
      </c>
      <c r="E14" s="4">
        <f t="shared" si="1"/>
        <v>5.9684960356829998E-2</v>
      </c>
      <c r="F14" s="4">
        <f t="shared" ref="F14:F28" si="3">E14-D14</f>
        <v>8.5934503931999959E-3</v>
      </c>
    </row>
    <row r="15" spans="1:6" x14ac:dyDescent="0.35">
      <c r="A15">
        <f t="shared" si="0"/>
        <v>2022</v>
      </c>
      <c r="B15" s="4">
        <v>6.8010877680609996E-2</v>
      </c>
      <c r="C15" s="4">
        <v>8.1647914148170006E-2</v>
      </c>
      <c r="D15" s="4">
        <f t="shared" si="2"/>
        <v>6.8010877680609996E-2</v>
      </c>
      <c r="E15" s="4">
        <f t="shared" si="1"/>
        <v>8.1647914148170006E-2</v>
      </c>
      <c r="F15" s="4">
        <f t="shared" si="3"/>
        <v>1.363703646756001E-2</v>
      </c>
    </row>
    <row r="16" spans="1:6" x14ac:dyDescent="0.35">
      <c r="A16">
        <f t="shared" si="0"/>
        <v>2023</v>
      </c>
      <c r="B16" s="4">
        <v>9.0296889759149998E-2</v>
      </c>
      <c r="C16" s="4">
        <v>0.1113271683964</v>
      </c>
      <c r="D16" s="4">
        <f t="shared" si="2"/>
        <v>9.0296889759149998E-2</v>
      </c>
      <c r="E16" s="4">
        <f t="shared" si="1"/>
        <v>0.1113271683964</v>
      </c>
      <c r="F16" s="4">
        <f t="shared" si="3"/>
        <v>2.1030278637250002E-2</v>
      </c>
    </row>
    <row r="17" spans="1:6" x14ac:dyDescent="0.35">
      <c r="A17">
        <f t="shared" si="0"/>
        <v>2024</v>
      </c>
      <c r="B17" s="4">
        <v>0.1196015447535</v>
      </c>
      <c r="C17" s="4">
        <v>0.15129915713639999</v>
      </c>
      <c r="D17" s="4">
        <f t="shared" si="2"/>
        <v>0.1196015447535</v>
      </c>
      <c r="E17" s="4">
        <f t="shared" si="1"/>
        <v>0.15129915713639999</v>
      </c>
      <c r="F17" s="4">
        <f t="shared" si="3"/>
        <v>3.169761238289999E-2</v>
      </c>
    </row>
    <row r="18" spans="1:6" x14ac:dyDescent="0.35">
      <c r="A18">
        <f t="shared" si="0"/>
        <v>2025</v>
      </c>
      <c r="B18" s="4">
        <v>0.1579829493071</v>
      </c>
      <c r="C18" s="4">
        <v>0.2047961680433</v>
      </c>
      <c r="D18" s="4">
        <f t="shared" si="2"/>
        <v>0.1579829493071</v>
      </c>
      <c r="E18" s="4">
        <f t="shared" si="1"/>
        <v>0.2047961680433</v>
      </c>
      <c r="F18" s="4">
        <f t="shared" si="3"/>
        <v>4.6813218736200007E-2</v>
      </c>
    </row>
    <row r="19" spans="1:6" x14ac:dyDescent="0.35">
      <c r="A19">
        <f t="shared" si="0"/>
        <v>2026</v>
      </c>
      <c r="B19" s="4">
        <v>0.20795474997480001</v>
      </c>
      <c r="C19" s="4">
        <v>0.27573443965909999</v>
      </c>
      <c r="D19" s="4">
        <f t="shared" si="2"/>
        <v>0.20795474997480001</v>
      </c>
      <c r="E19" s="4">
        <f t="shared" si="1"/>
        <v>0.27573443965909999</v>
      </c>
      <c r="F19" s="4">
        <f t="shared" si="3"/>
        <v>6.7779689684299982E-2</v>
      </c>
    </row>
    <row r="20" spans="1:6" x14ac:dyDescent="0.35">
      <c r="A20">
        <f t="shared" si="0"/>
        <v>2027</v>
      </c>
      <c r="B20" s="4">
        <v>0.2724866994122</v>
      </c>
      <c r="C20" s="4">
        <v>0.36859656015820003</v>
      </c>
      <c r="D20" s="4">
        <f t="shared" si="2"/>
        <v>0.2724866994122</v>
      </c>
      <c r="E20" s="4">
        <f t="shared" si="1"/>
        <v>0.36859656015820003</v>
      </c>
      <c r="F20" s="4">
        <f t="shared" si="3"/>
        <v>9.6109860746000031E-2</v>
      </c>
    </row>
    <row r="21" spans="1:6" x14ac:dyDescent="0.35">
      <c r="A21">
        <f t="shared" si="0"/>
        <v>2028</v>
      </c>
      <c r="B21" s="4">
        <v>0.35491190034359998</v>
      </c>
      <c r="C21" s="4">
        <v>0.48805343217120001</v>
      </c>
      <c r="D21" s="4">
        <f t="shared" si="2"/>
        <v>0.35491190034359998</v>
      </c>
      <c r="E21" s="4">
        <f t="shared" si="1"/>
        <v>0.48805343217120001</v>
      </c>
      <c r="F21" s="4">
        <f t="shared" si="3"/>
        <v>0.13314153182760002</v>
      </c>
    </row>
    <row r="22" spans="1:6" x14ac:dyDescent="0.35">
      <c r="A22">
        <f t="shared" si="0"/>
        <v>2029</v>
      </c>
      <c r="B22" s="4">
        <v>0.45867822495729998</v>
      </c>
      <c r="C22" s="4">
        <v>0.63819466798690005</v>
      </c>
      <c r="D22" s="4">
        <f t="shared" si="2"/>
        <v>0.45867822495729998</v>
      </c>
      <c r="E22" s="4">
        <f t="shared" si="1"/>
        <v>0.63819466798690005</v>
      </c>
      <c r="F22" s="4">
        <f t="shared" si="3"/>
        <v>0.17951644302960007</v>
      </c>
    </row>
    <row r="23" spans="1:6" x14ac:dyDescent="0.35">
      <c r="A23">
        <f t="shared" si="0"/>
        <v>2030</v>
      </c>
      <c r="B23" s="4">
        <v>0.58322395150920003</v>
      </c>
      <c r="C23" s="4">
        <v>0.81926013638469997</v>
      </c>
      <c r="D23" s="4">
        <f t="shared" si="2"/>
        <v>0.58322395150920003</v>
      </c>
      <c r="E23" s="4">
        <f t="shared" si="1"/>
        <v>0.81926013638469997</v>
      </c>
      <c r="F23" s="4">
        <f t="shared" si="3"/>
        <v>0.23603618487549993</v>
      </c>
    </row>
    <row r="24" spans="1:6" x14ac:dyDescent="0.35">
      <c r="A24">
        <f t="shared" si="0"/>
        <v>2031</v>
      </c>
      <c r="B24" s="4">
        <v>0.68514512304929998</v>
      </c>
      <c r="C24" s="4">
        <v>0.91415205677120004</v>
      </c>
      <c r="D24" s="4">
        <f t="shared" si="2"/>
        <v>0.68514512304929998</v>
      </c>
      <c r="E24" s="4">
        <f t="shared" si="1"/>
        <v>0.91415205677120004</v>
      </c>
      <c r="F24" s="4">
        <f t="shared" si="3"/>
        <v>0.22900693372190006</v>
      </c>
    </row>
    <row r="25" spans="1:6" x14ac:dyDescent="0.35">
      <c r="A25">
        <f t="shared" si="0"/>
        <v>2032</v>
      </c>
      <c r="B25" s="4">
        <v>0.81016462824589996</v>
      </c>
      <c r="C25" s="4">
        <v>0.9586938655342</v>
      </c>
      <c r="D25" s="4">
        <f t="shared" si="2"/>
        <v>0.81016462824589996</v>
      </c>
      <c r="E25" s="4">
        <f t="shared" si="1"/>
        <v>0.9586938655342</v>
      </c>
      <c r="F25" s="4">
        <f t="shared" si="3"/>
        <v>0.14852923728830003</v>
      </c>
    </row>
    <row r="26" spans="1:6" x14ac:dyDescent="0.35">
      <c r="A26">
        <f t="shared" si="0"/>
        <v>2033</v>
      </c>
      <c r="B26" s="4">
        <v>0.91926787895259998</v>
      </c>
      <c r="C26" s="4">
        <v>0.98212698124349995</v>
      </c>
      <c r="D26" s="4">
        <f t="shared" si="2"/>
        <v>0.91926787895259998</v>
      </c>
      <c r="E26" s="4">
        <f t="shared" si="1"/>
        <v>0.98212698124349995</v>
      </c>
      <c r="F26" s="4">
        <f t="shared" si="3"/>
        <v>6.2859102290899971E-2</v>
      </c>
    </row>
    <row r="27" spans="1:6" x14ac:dyDescent="0.35">
      <c r="A27">
        <f t="shared" si="0"/>
        <v>2034</v>
      </c>
      <c r="B27" s="4">
        <v>0.97122459820689999</v>
      </c>
      <c r="C27" s="4">
        <v>0.99662307262210004</v>
      </c>
      <c r="D27" s="4">
        <f t="shared" si="2"/>
        <v>0.97122459820689999</v>
      </c>
      <c r="E27" s="4">
        <f t="shared" si="1"/>
        <v>0.99662307262210004</v>
      </c>
      <c r="F27" s="4">
        <f t="shared" si="3"/>
        <v>2.5398474415200045E-2</v>
      </c>
    </row>
    <row r="28" spans="1:6" x14ac:dyDescent="0.35">
      <c r="A28">
        <f t="shared" si="0"/>
        <v>2035</v>
      </c>
      <c r="B28" s="4">
        <v>1</v>
      </c>
      <c r="C28" s="4">
        <v>1</v>
      </c>
      <c r="D28" s="4">
        <f t="shared" si="2"/>
        <v>1</v>
      </c>
      <c r="E28" s="4">
        <f t="shared" si="1"/>
        <v>1</v>
      </c>
      <c r="F28" s="4">
        <f t="shared" si="3"/>
        <v>0</v>
      </c>
    </row>
    <row r="29" spans="1:6" x14ac:dyDescent="0.35">
      <c r="A29">
        <v>2036</v>
      </c>
      <c r="B29" s="4">
        <v>1</v>
      </c>
      <c r="C29" s="4">
        <v>1</v>
      </c>
      <c r="D29" s="4">
        <f t="shared" ref="D29:D30" si="4">MIN(B29,C29)</f>
        <v>1</v>
      </c>
      <c r="E29" s="4">
        <f t="shared" ref="E29:E31" si="5">MAX(B29,C29)</f>
        <v>1</v>
      </c>
      <c r="F29" s="4">
        <f>E29-D29</f>
        <v>0</v>
      </c>
    </row>
    <row r="30" spans="1:6" x14ac:dyDescent="0.35">
      <c r="A30">
        <v>2037</v>
      </c>
      <c r="B30" s="4">
        <v>1</v>
      </c>
      <c r="C30" s="4">
        <v>1</v>
      </c>
      <c r="D30" s="4">
        <f t="shared" si="4"/>
        <v>1</v>
      </c>
      <c r="E30" s="4">
        <f t="shared" si="5"/>
        <v>1</v>
      </c>
      <c r="F30" s="4">
        <f t="shared" ref="F30:F31" si="6">E30-D30</f>
        <v>0</v>
      </c>
    </row>
    <row r="31" spans="1:6" x14ac:dyDescent="0.35">
      <c r="A31">
        <v>2038</v>
      </c>
      <c r="B31" s="4">
        <v>1</v>
      </c>
      <c r="C31" s="4">
        <v>1</v>
      </c>
      <c r="D31" s="4">
        <v>1</v>
      </c>
      <c r="E31" s="4">
        <f t="shared" si="5"/>
        <v>1</v>
      </c>
      <c r="F31" s="4">
        <f t="shared" si="6"/>
        <v>0</v>
      </c>
    </row>
    <row r="32" spans="1:6" x14ac:dyDescent="0.35">
      <c r="D32" s="2"/>
    </row>
    <row r="33" spans="4:4" x14ac:dyDescent="0.35">
      <c r="D33" s="2"/>
    </row>
    <row r="34" spans="4:4" x14ac:dyDescent="0.35">
      <c r="D34" s="2"/>
    </row>
    <row r="35" spans="4:4" x14ac:dyDescent="0.35">
      <c r="D35" s="2"/>
    </row>
    <row r="36" spans="4:4" x14ac:dyDescent="0.35">
      <c r="D36" s="2"/>
    </row>
    <row r="37" spans="4:4" x14ac:dyDescent="0.35">
      <c r="D37" s="2"/>
    </row>
    <row r="38" spans="4:4" x14ac:dyDescent="0.35">
      <c r="D38" s="2"/>
    </row>
    <row r="39" spans="4:4" x14ac:dyDescent="0.35">
      <c r="D39" s="2"/>
    </row>
    <row r="40" spans="4:4" x14ac:dyDescent="0.35">
      <c r="D40" s="2"/>
    </row>
    <row r="43" spans="4:4" x14ac:dyDescent="0.35">
      <c r="D43" s="2"/>
    </row>
  </sheetData>
  <pageMargins left="0.7" right="0.7" top="0.78740157499999996" bottom="0.78740157499999996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BA13C-EDB4-4034-B799-342C59785190}">
  <dimension ref="A1:G43"/>
  <sheetViews>
    <sheetView topLeftCell="A8" zoomScale="130" zoomScaleNormal="130" workbookViewId="0">
      <selection activeCell="C33" sqref="C33"/>
    </sheetView>
  </sheetViews>
  <sheetFormatPr baseColWidth="10" defaultRowHeight="14.5" x14ac:dyDescent="0.35"/>
  <cols>
    <col min="2" max="2" width="11.453125" customWidth="1"/>
    <col min="3" max="3" width="11.54296875" style="4" customWidth="1"/>
    <col min="4" max="4" width="10.453125" customWidth="1"/>
    <col min="5" max="5" width="8.90625" style="4" customWidth="1"/>
    <col min="6" max="6" width="9.26953125" style="4" customWidth="1"/>
    <col min="7" max="7" width="10.90625" style="4"/>
  </cols>
  <sheetData>
    <row r="1" spans="1:7" x14ac:dyDescent="0.35">
      <c r="A1" s="10" t="s">
        <v>15</v>
      </c>
    </row>
    <row r="2" spans="1:7" x14ac:dyDescent="0.35">
      <c r="A2" s="6" t="s">
        <v>12</v>
      </c>
    </row>
    <row r="3" spans="1:7" x14ac:dyDescent="0.35">
      <c r="A3" s="6" t="s">
        <v>13</v>
      </c>
    </row>
    <row r="4" spans="1:7" x14ac:dyDescent="0.35">
      <c r="A4" s="6" t="s">
        <v>14</v>
      </c>
    </row>
    <row r="5" spans="1:7" x14ac:dyDescent="0.35">
      <c r="A5" s="6" t="s">
        <v>8</v>
      </c>
    </row>
    <row r="8" spans="1:7" s="9" customFormat="1" ht="98.5" x14ac:dyDescent="0.35">
      <c r="A8" s="9" t="s">
        <v>0</v>
      </c>
      <c r="B8" s="9" t="s">
        <v>23</v>
      </c>
      <c r="C8" s="8" t="s">
        <v>24</v>
      </c>
      <c r="D8" s="16" t="s">
        <v>25</v>
      </c>
      <c r="E8" s="17" t="s">
        <v>26</v>
      </c>
      <c r="F8" s="12" t="s">
        <v>27</v>
      </c>
      <c r="G8" s="8"/>
    </row>
    <row r="9" spans="1:7" x14ac:dyDescent="0.35">
      <c r="A9">
        <v>2016</v>
      </c>
    </row>
    <row r="10" spans="1:7" x14ac:dyDescent="0.35">
      <c r="A10">
        <f>A9+1</f>
        <v>2017</v>
      </c>
    </row>
    <row r="11" spans="1:7" x14ac:dyDescent="0.35">
      <c r="A11">
        <f t="shared" ref="A11:A28" si="0">A10+1</f>
        <v>2018</v>
      </c>
    </row>
    <row r="12" spans="1:7" x14ac:dyDescent="0.35">
      <c r="A12">
        <f t="shared" si="0"/>
        <v>2019</v>
      </c>
    </row>
    <row r="13" spans="1:7" x14ac:dyDescent="0.35">
      <c r="A13">
        <f t="shared" si="0"/>
        <v>2020</v>
      </c>
      <c r="B13" s="4">
        <v>2.85</v>
      </c>
      <c r="C13" s="5">
        <v>2.85</v>
      </c>
      <c r="D13" s="4">
        <f t="shared" ref="D13:D28" si="1">MIN(B13,C13)</f>
        <v>2.85</v>
      </c>
      <c r="E13" s="4">
        <f t="shared" ref="E13:E28" si="2">MAX(B13,C13)</f>
        <v>2.85</v>
      </c>
      <c r="F13" s="4">
        <f>E13-D13</f>
        <v>0</v>
      </c>
    </row>
    <row r="14" spans="1:7" x14ac:dyDescent="0.35">
      <c r="A14">
        <f t="shared" si="0"/>
        <v>2021</v>
      </c>
      <c r="B14" s="4">
        <v>3.5</v>
      </c>
      <c r="C14" s="4" cm="1">
        <f t="array" ref="C14:C22">TREND(_xlfn.VSTACK(C13,C23),_xlfn.VSTACK($A13,$A23),$A14:$A22)</f>
        <v>4.4349999999999454</v>
      </c>
      <c r="D14" s="4">
        <f t="shared" si="1"/>
        <v>3.5</v>
      </c>
      <c r="E14" s="4">
        <f t="shared" si="2"/>
        <v>4.4349999999999454</v>
      </c>
      <c r="F14" s="4">
        <f t="shared" ref="F14:F28" si="3">E14-D14</f>
        <v>0.93499999999994543</v>
      </c>
    </row>
    <row r="15" spans="1:7" x14ac:dyDescent="0.35">
      <c r="A15">
        <f t="shared" si="0"/>
        <v>2022</v>
      </c>
      <c r="B15" s="4">
        <v>4.53</v>
      </c>
      <c r="C15" s="4">
        <v>6.0199999999999818</v>
      </c>
      <c r="D15" s="4">
        <f t="shared" si="1"/>
        <v>4.53</v>
      </c>
      <c r="E15" s="4">
        <f t="shared" si="2"/>
        <v>6.0199999999999818</v>
      </c>
      <c r="F15" s="4">
        <f t="shared" si="3"/>
        <v>1.4899999999999816</v>
      </c>
    </row>
    <row r="16" spans="1:7" x14ac:dyDescent="0.35">
      <c r="A16">
        <f t="shared" si="0"/>
        <v>2023</v>
      </c>
      <c r="B16" s="4">
        <v>5.59</v>
      </c>
      <c r="C16" s="4">
        <v>7.6050000000000182</v>
      </c>
      <c r="D16" s="4">
        <f t="shared" si="1"/>
        <v>5.59</v>
      </c>
      <c r="E16" s="4">
        <f t="shared" si="2"/>
        <v>7.6050000000000182</v>
      </c>
      <c r="F16" s="4">
        <f t="shared" si="3"/>
        <v>2.0150000000000183</v>
      </c>
    </row>
    <row r="17" spans="1:6" x14ac:dyDescent="0.35">
      <c r="A17">
        <f t="shared" si="0"/>
        <v>2024</v>
      </c>
      <c r="B17" s="4">
        <v>6.8</v>
      </c>
      <c r="C17" s="4">
        <v>9.1900000000000546</v>
      </c>
      <c r="D17" s="4">
        <f t="shared" si="1"/>
        <v>6.8</v>
      </c>
      <c r="E17" s="4">
        <f t="shared" si="2"/>
        <v>9.1900000000000546</v>
      </c>
      <c r="F17" s="4">
        <f t="shared" si="3"/>
        <v>2.3900000000000547</v>
      </c>
    </row>
    <row r="18" spans="1:6" x14ac:dyDescent="0.35">
      <c r="A18">
        <f t="shared" si="0"/>
        <v>2025</v>
      </c>
      <c r="B18" s="4">
        <v>8.3999999999999986</v>
      </c>
      <c r="C18" s="4">
        <v>10.775000000000091</v>
      </c>
      <c r="D18" s="4">
        <f t="shared" si="1"/>
        <v>8.3999999999999986</v>
      </c>
      <c r="E18" s="4">
        <f t="shared" si="2"/>
        <v>10.775000000000091</v>
      </c>
      <c r="F18" s="4">
        <f t="shared" si="3"/>
        <v>2.3750000000000924</v>
      </c>
    </row>
    <row r="19" spans="1:6" x14ac:dyDescent="0.35">
      <c r="A19">
        <f t="shared" si="0"/>
        <v>2026</v>
      </c>
      <c r="B19" s="4">
        <v>10.000000000000002</v>
      </c>
      <c r="C19" s="4">
        <v>12.360000000000127</v>
      </c>
      <c r="D19" s="4">
        <f t="shared" si="1"/>
        <v>10.000000000000002</v>
      </c>
      <c r="E19" s="4">
        <f t="shared" si="2"/>
        <v>12.360000000000127</v>
      </c>
      <c r="F19" s="4">
        <f t="shared" si="3"/>
        <v>2.3600000000001256</v>
      </c>
    </row>
    <row r="20" spans="1:6" x14ac:dyDescent="0.35">
      <c r="A20">
        <f t="shared" si="0"/>
        <v>2027</v>
      </c>
      <c r="B20" s="4">
        <v>11.6</v>
      </c>
      <c r="C20" s="4">
        <v>13.945000000000164</v>
      </c>
      <c r="D20" s="4">
        <f t="shared" si="1"/>
        <v>11.6</v>
      </c>
      <c r="E20" s="4">
        <f t="shared" si="2"/>
        <v>13.945000000000164</v>
      </c>
      <c r="F20" s="4">
        <f t="shared" si="3"/>
        <v>2.3450000000001641</v>
      </c>
    </row>
    <row r="21" spans="1:6" x14ac:dyDescent="0.35">
      <c r="A21">
        <f t="shared" si="0"/>
        <v>2028</v>
      </c>
      <c r="B21" s="4">
        <v>13.200000000000001</v>
      </c>
      <c r="C21" s="4">
        <v>15.5300000000002</v>
      </c>
      <c r="D21" s="4">
        <f t="shared" si="1"/>
        <v>13.200000000000001</v>
      </c>
      <c r="E21" s="4">
        <f t="shared" si="2"/>
        <v>15.5300000000002</v>
      </c>
      <c r="F21" s="4">
        <f t="shared" si="3"/>
        <v>2.330000000000199</v>
      </c>
    </row>
    <row r="22" spans="1:6" x14ac:dyDescent="0.35">
      <c r="A22">
        <f t="shared" si="0"/>
        <v>2029</v>
      </c>
      <c r="B22" s="4">
        <v>14.8</v>
      </c>
      <c r="C22" s="4">
        <v>17.115000000000236</v>
      </c>
      <c r="D22" s="4">
        <f t="shared" si="1"/>
        <v>14.8</v>
      </c>
      <c r="E22" s="4">
        <f t="shared" si="2"/>
        <v>17.115000000000236</v>
      </c>
      <c r="F22" s="4">
        <f t="shared" si="3"/>
        <v>2.3150000000002358</v>
      </c>
    </row>
    <row r="23" spans="1:6" x14ac:dyDescent="0.35">
      <c r="A23">
        <f t="shared" si="0"/>
        <v>2030</v>
      </c>
      <c r="B23" s="4">
        <v>16.399999999999999</v>
      </c>
      <c r="C23" s="5">
        <v>18.7</v>
      </c>
      <c r="D23" s="4">
        <f t="shared" si="1"/>
        <v>16.399999999999999</v>
      </c>
      <c r="E23" s="4">
        <f t="shared" si="2"/>
        <v>18.7</v>
      </c>
      <c r="F23" s="4">
        <f t="shared" si="3"/>
        <v>2.3000000000000007</v>
      </c>
    </row>
    <row r="24" spans="1:6" x14ac:dyDescent="0.35">
      <c r="A24">
        <f t="shared" si="0"/>
        <v>2031</v>
      </c>
      <c r="B24" s="4">
        <v>18.010000000000002</v>
      </c>
      <c r="C24" s="4" cm="1">
        <f t="array" ref="C24:C27">TREND(_xlfn.VSTACK(C23,C28),_xlfn.VSTACK($A23,$A28:$A28),$A24:$A27)</f>
        <v>21.359999999999673</v>
      </c>
      <c r="D24" s="4">
        <f t="shared" si="1"/>
        <v>18.010000000000002</v>
      </c>
      <c r="E24" s="4">
        <f t="shared" si="2"/>
        <v>21.359999999999673</v>
      </c>
      <c r="F24" s="4">
        <f t="shared" si="3"/>
        <v>3.349999999999671</v>
      </c>
    </row>
    <row r="25" spans="1:6" x14ac:dyDescent="0.35">
      <c r="A25">
        <f t="shared" si="0"/>
        <v>2032</v>
      </c>
      <c r="B25" s="4">
        <v>19.62</v>
      </c>
      <c r="C25" s="4">
        <v>24.019999999999527</v>
      </c>
      <c r="D25" s="4">
        <f t="shared" si="1"/>
        <v>19.62</v>
      </c>
      <c r="E25" s="4">
        <f t="shared" si="2"/>
        <v>24.019999999999527</v>
      </c>
      <c r="F25" s="4">
        <f t="shared" si="3"/>
        <v>4.3999999999995261</v>
      </c>
    </row>
    <row r="26" spans="1:6" x14ac:dyDescent="0.35">
      <c r="A26">
        <f t="shared" si="0"/>
        <v>2033</v>
      </c>
      <c r="B26" s="4">
        <v>21.209999999999997</v>
      </c>
      <c r="C26" s="4">
        <v>26.680000000000291</v>
      </c>
      <c r="D26" s="4">
        <f t="shared" si="1"/>
        <v>21.209999999999997</v>
      </c>
      <c r="E26" s="4">
        <f t="shared" si="2"/>
        <v>26.680000000000291</v>
      </c>
      <c r="F26" s="4">
        <f t="shared" si="3"/>
        <v>5.4700000000002937</v>
      </c>
    </row>
    <row r="27" spans="1:6" x14ac:dyDescent="0.35">
      <c r="A27">
        <f t="shared" si="0"/>
        <v>2034</v>
      </c>
      <c r="B27" s="4">
        <v>22.810000000000002</v>
      </c>
      <c r="C27" s="4">
        <v>29.340000000000146</v>
      </c>
      <c r="D27" s="4">
        <f t="shared" si="1"/>
        <v>22.810000000000002</v>
      </c>
      <c r="E27" s="4">
        <f t="shared" si="2"/>
        <v>29.340000000000146</v>
      </c>
      <c r="F27" s="4">
        <f t="shared" si="3"/>
        <v>6.5300000000001432</v>
      </c>
    </row>
    <row r="28" spans="1:6" x14ac:dyDescent="0.35">
      <c r="A28">
        <f t="shared" si="0"/>
        <v>2035</v>
      </c>
      <c r="B28" s="4">
        <v>24.42</v>
      </c>
      <c r="C28" s="5">
        <v>32</v>
      </c>
      <c r="D28" s="4">
        <f t="shared" si="1"/>
        <v>24.42</v>
      </c>
      <c r="E28" s="4">
        <f t="shared" si="2"/>
        <v>32</v>
      </c>
      <c r="F28" s="4">
        <f t="shared" si="3"/>
        <v>7.5799999999999983</v>
      </c>
    </row>
    <row r="29" spans="1:6" x14ac:dyDescent="0.35">
      <c r="B29" s="2"/>
      <c r="D29" s="2"/>
    </row>
    <row r="30" spans="1:6" x14ac:dyDescent="0.35">
      <c r="B30" s="2"/>
      <c r="D30" s="2"/>
    </row>
    <row r="31" spans="1:6" x14ac:dyDescent="0.35">
      <c r="B31" s="2"/>
      <c r="D31" s="2"/>
    </row>
    <row r="32" spans="1:6" x14ac:dyDescent="0.35">
      <c r="B32" s="2"/>
      <c r="D32" s="2"/>
    </row>
    <row r="33" spans="2:4" x14ac:dyDescent="0.35">
      <c r="D33" s="2"/>
    </row>
    <row r="34" spans="2:4" x14ac:dyDescent="0.35">
      <c r="B34" s="2"/>
      <c r="D34" s="2"/>
    </row>
    <row r="35" spans="2:4" x14ac:dyDescent="0.35">
      <c r="B35" s="2"/>
      <c r="D35" s="2"/>
    </row>
    <row r="36" spans="2:4" x14ac:dyDescent="0.35">
      <c r="B36" s="2"/>
      <c r="D36" s="2"/>
    </row>
    <row r="37" spans="2:4" x14ac:dyDescent="0.35">
      <c r="B37" s="2"/>
      <c r="D37" s="2"/>
    </row>
    <row r="38" spans="2:4" x14ac:dyDescent="0.35">
      <c r="B38" s="2"/>
      <c r="D38" s="2"/>
    </row>
    <row r="39" spans="2:4" x14ac:dyDescent="0.35">
      <c r="B39" s="2"/>
      <c r="D39" s="2"/>
    </row>
    <row r="40" spans="2:4" x14ac:dyDescent="0.35">
      <c r="B40" s="2"/>
      <c r="D40" s="2"/>
    </row>
    <row r="43" spans="2:4" x14ac:dyDescent="0.35">
      <c r="B43" s="2"/>
      <c r="D43" s="2"/>
    </row>
  </sheetData>
  <pageMargins left="0.7" right="0.7" top="0.78740157499999996" bottom="0.78740157499999996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6E4AA-3D3D-4B74-8BB0-38F5C554D184}">
  <dimension ref="A1:H22"/>
  <sheetViews>
    <sheetView workbookViewId="0">
      <selection activeCell="I29" sqref="I29"/>
    </sheetView>
  </sheetViews>
  <sheetFormatPr baseColWidth="10" defaultRowHeight="14.5" x14ac:dyDescent="0.35"/>
  <sheetData>
    <row r="1" spans="1:8" ht="107" x14ac:dyDescent="0.35">
      <c r="A1" s="9" t="s">
        <v>0</v>
      </c>
      <c r="B1" s="9" t="s">
        <v>23</v>
      </c>
      <c r="C1" s="8" t="s">
        <v>48</v>
      </c>
      <c r="D1" s="16" t="s">
        <v>25</v>
      </c>
      <c r="E1" s="17" t="s">
        <v>26</v>
      </c>
      <c r="F1" s="12" t="s">
        <v>27</v>
      </c>
      <c r="G1" s="8"/>
      <c r="H1" s="9"/>
    </row>
    <row r="2" spans="1:8" x14ac:dyDescent="0.35">
      <c r="A2">
        <v>2016</v>
      </c>
      <c r="C2" s="4"/>
      <c r="E2" s="4"/>
      <c r="F2" s="4"/>
      <c r="G2" s="4"/>
    </row>
    <row r="3" spans="1:8" x14ac:dyDescent="0.35">
      <c r="A3">
        <f>A2+1</f>
        <v>2017</v>
      </c>
      <c r="C3" s="4"/>
      <c r="E3" s="4"/>
      <c r="F3" s="4"/>
      <c r="G3" s="4"/>
    </row>
    <row r="4" spans="1:8" x14ac:dyDescent="0.35">
      <c r="A4">
        <f t="shared" ref="A4:A21" si="0">A3+1</f>
        <v>2018</v>
      </c>
      <c r="C4" s="4"/>
      <c r="E4" s="4"/>
      <c r="F4" s="4"/>
      <c r="G4" s="4"/>
    </row>
    <row r="5" spans="1:8" x14ac:dyDescent="0.35">
      <c r="A5">
        <f t="shared" si="0"/>
        <v>2019</v>
      </c>
      <c r="C5" s="4"/>
      <c r="E5" s="4"/>
      <c r="F5" s="4"/>
      <c r="G5" s="4"/>
    </row>
    <row r="6" spans="1:8" x14ac:dyDescent="0.35">
      <c r="A6">
        <f t="shared" si="0"/>
        <v>2020</v>
      </c>
      <c r="B6" s="5">
        <v>0.15</v>
      </c>
      <c r="C6" s="5">
        <v>0.15</v>
      </c>
      <c r="D6" s="4">
        <f t="shared" ref="D6:D21" si="1">MIN(B6,C6)</f>
        <v>0.15</v>
      </c>
      <c r="E6" s="4">
        <f>MAX(B6,C6)</f>
        <v>0.15</v>
      </c>
      <c r="F6" s="4">
        <f>E6-D6</f>
        <v>0</v>
      </c>
      <c r="G6" s="4"/>
    </row>
    <row r="7" spans="1:8" x14ac:dyDescent="0.35">
      <c r="A7">
        <f t="shared" si="0"/>
        <v>2021</v>
      </c>
      <c r="B7" s="4" cm="1">
        <f t="array" ref="B7:B15">TREND(_xlfn.VSTACK(B6,B16),_xlfn.VSTACK($A6,$A16),$A7:$A15)</f>
        <v>0.20799999999999841</v>
      </c>
      <c r="C7" s="4" cm="1">
        <f t="array" ref="C7:C15">TREND(_xlfn.VSTACK(C6,C16),_xlfn.VSTACK($A6,$A16),$A7:$A15)</f>
        <v>0.36500000000000909</v>
      </c>
      <c r="D7" s="4">
        <f>MIN(B7,C7)</f>
        <v>0.20799999999999841</v>
      </c>
      <c r="E7" s="4">
        <f t="shared" ref="E7:E21" si="2">MAX(B7,C7)</f>
        <v>0.36500000000000909</v>
      </c>
      <c r="F7" s="4">
        <f t="shared" ref="F7:F21" si="3">E7-D7</f>
        <v>0.15700000000001069</v>
      </c>
      <c r="G7" s="4"/>
    </row>
    <row r="8" spans="1:8" x14ac:dyDescent="0.35">
      <c r="A8">
        <f t="shared" si="0"/>
        <v>2022</v>
      </c>
      <c r="B8" s="4">
        <v>0.26600000000000534</v>
      </c>
      <c r="C8" s="4">
        <v>0.58000000000004093</v>
      </c>
      <c r="D8" s="4">
        <f t="shared" si="1"/>
        <v>0.26600000000000534</v>
      </c>
      <c r="E8" s="4">
        <f t="shared" si="2"/>
        <v>0.58000000000004093</v>
      </c>
      <c r="F8" s="4">
        <f t="shared" si="3"/>
        <v>0.31400000000003558</v>
      </c>
      <c r="G8" s="4"/>
    </row>
    <row r="9" spans="1:8" x14ac:dyDescent="0.35">
      <c r="A9">
        <f t="shared" si="0"/>
        <v>2023</v>
      </c>
      <c r="B9" s="4">
        <v>0.32399999999999807</v>
      </c>
      <c r="C9" s="4">
        <v>0.79500000000001592</v>
      </c>
      <c r="D9" s="4">
        <f t="shared" si="1"/>
        <v>0.32399999999999807</v>
      </c>
      <c r="E9" s="4">
        <f t="shared" si="2"/>
        <v>0.79500000000001592</v>
      </c>
      <c r="F9" s="4">
        <f t="shared" si="3"/>
        <v>0.47100000000001785</v>
      </c>
      <c r="G9" s="4"/>
    </row>
    <row r="10" spans="1:8" x14ac:dyDescent="0.35">
      <c r="A10">
        <f t="shared" si="0"/>
        <v>2024</v>
      </c>
      <c r="B10" s="4">
        <v>0.382000000000005</v>
      </c>
      <c r="C10" s="4">
        <v>1.0099999999999909</v>
      </c>
      <c r="D10" s="4">
        <f t="shared" si="1"/>
        <v>0.382000000000005</v>
      </c>
      <c r="E10" s="4">
        <f t="shared" si="2"/>
        <v>1.0099999999999909</v>
      </c>
      <c r="F10" s="4">
        <f t="shared" si="3"/>
        <v>0.6279999999999859</v>
      </c>
      <c r="G10" s="4"/>
    </row>
    <row r="11" spans="1:8" x14ac:dyDescent="0.35">
      <c r="A11">
        <f t="shared" si="0"/>
        <v>2025</v>
      </c>
      <c r="B11" s="4">
        <v>0.43999999999999773</v>
      </c>
      <c r="C11" s="4">
        <v>1.2250000000000227</v>
      </c>
      <c r="D11" s="4">
        <f t="shared" si="1"/>
        <v>0.43999999999999773</v>
      </c>
      <c r="E11" s="4">
        <f t="shared" si="2"/>
        <v>1.2250000000000227</v>
      </c>
      <c r="F11" s="4">
        <f t="shared" si="3"/>
        <v>0.78500000000002501</v>
      </c>
      <c r="G11" s="4"/>
    </row>
    <row r="12" spans="1:8" x14ac:dyDescent="0.35">
      <c r="A12">
        <f t="shared" si="0"/>
        <v>2026</v>
      </c>
      <c r="B12" s="4">
        <v>0.49800000000000466</v>
      </c>
      <c r="C12" s="4">
        <v>1.4399999999999977</v>
      </c>
      <c r="D12" s="4">
        <f t="shared" si="1"/>
        <v>0.49800000000000466</v>
      </c>
      <c r="E12" s="4">
        <f t="shared" si="2"/>
        <v>1.4399999999999977</v>
      </c>
      <c r="F12" s="4">
        <f t="shared" si="3"/>
        <v>0.94199999999999307</v>
      </c>
      <c r="G12" s="4"/>
    </row>
    <row r="13" spans="1:8" x14ac:dyDescent="0.35">
      <c r="A13">
        <f t="shared" si="0"/>
        <v>2027</v>
      </c>
      <c r="B13" s="4">
        <v>0.55599999999999739</v>
      </c>
      <c r="C13" s="4">
        <v>1.6550000000000296</v>
      </c>
      <c r="D13" s="4">
        <f t="shared" si="1"/>
        <v>0.55599999999999739</v>
      </c>
      <c r="E13" s="4">
        <f t="shared" si="2"/>
        <v>1.6550000000000296</v>
      </c>
      <c r="F13" s="4">
        <f t="shared" si="3"/>
        <v>1.0990000000000322</v>
      </c>
      <c r="G13" s="4"/>
    </row>
    <row r="14" spans="1:8" x14ac:dyDescent="0.35">
      <c r="A14">
        <f t="shared" si="0"/>
        <v>2028</v>
      </c>
      <c r="B14" s="4">
        <v>0.61400000000000432</v>
      </c>
      <c r="C14" s="4">
        <v>1.8700000000000045</v>
      </c>
      <c r="D14" s="4">
        <f t="shared" si="1"/>
        <v>0.61400000000000432</v>
      </c>
      <c r="E14" s="4">
        <f t="shared" si="2"/>
        <v>1.8700000000000045</v>
      </c>
      <c r="F14" s="4">
        <f t="shared" si="3"/>
        <v>1.2560000000000002</v>
      </c>
      <c r="G14" s="4"/>
    </row>
    <row r="15" spans="1:8" x14ac:dyDescent="0.35">
      <c r="A15">
        <f t="shared" si="0"/>
        <v>2029</v>
      </c>
      <c r="B15" s="4">
        <v>0.67199999999999704</v>
      </c>
      <c r="C15" s="4">
        <v>2.0850000000000364</v>
      </c>
      <c r="D15" s="4">
        <f t="shared" si="1"/>
        <v>0.67199999999999704</v>
      </c>
      <c r="E15" s="4">
        <f t="shared" si="2"/>
        <v>2.0850000000000364</v>
      </c>
      <c r="F15" s="4">
        <f t="shared" si="3"/>
        <v>1.4130000000000393</v>
      </c>
      <c r="G15" s="4"/>
    </row>
    <row r="16" spans="1:8" x14ac:dyDescent="0.35">
      <c r="A16">
        <f t="shared" si="0"/>
        <v>2030</v>
      </c>
      <c r="B16" s="5">
        <v>0.73</v>
      </c>
      <c r="C16" s="5">
        <v>2.2999999999999998</v>
      </c>
      <c r="D16" s="4">
        <f t="shared" si="1"/>
        <v>0.73</v>
      </c>
      <c r="E16" s="4">
        <f t="shared" si="2"/>
        <v>2.2999999999999998</v>
      </c>
      <c r="F16" s="4">
        <f t="shared" si="3"/>
        <v>1.5699999999999998</v>
      </c>
      <c r="G16" s="4"/>
    </row>
    <row r="17" spans="1:7" x14ac:dyDescent="0.35">
      <c r="A17">
        <f t="shared" si="0"/>
        <v>2031</v>
      </c>
      <c r="B17" s="4" cm="1">
        <f t="array" ref="B17:B20">TREND(_xlfn.VSTACK(B16,B21),_xlfn.VSTACK($A16,$A21:$A21),$A17:$A20)</f>
        <v>0.80000000000001137</v>
      </c>
      <c r="C17" s="4" cm="1">
        <f t="array" ref="C17:C20">TREND(_xlfn.VSTACK(C16,C21),_xlfn.VSTACK($A16,$A21:$A21),$A17:$A20)</f>
        <v>2.4800000000000182</v>
      </c>
      <c r="D17" s="4">
        <f t="shared" si="1"/>
        <v>0.80000000000001137</v>
      </c>
      <c r="E17" s="4">
        <f t="shared" si="2"/>
        <v>2.4800000000000182</v>
      </c>
      <c r="F17" s="4">
        <f t="shared" si="3"/>
        <v>1.6800000000000068</v>
      </c>
      <c r="G17" s="4"/>
    </row>
    <row r="18" spans="1:7" x14ac:dyDescent="0.35">
      <c r="A18">
        <f t="shared" si="0"/>
        <v>2032</v>
      </c>
      <c r="B18" s="4">
        <v>0.87000000000000455</v>
      </c>
      <c r="C18" s="4">
        <v>2.660000000000025</v>
      </c>
      <c r="D18" s="4">
        <f t="shared" si="1"/>
        <v>0.87000000000000455</v>
      </c>
      <c r="E18" s="4">
        <f t="shared" si="2"/>
        <v>2.660000000000025</v>
      </c>
      <c r="F18" s="4">
        <f t="shared" si="3"/>
        <v>1.7900000000000205</v>
      </c>
      <c r="G18" s="4"/>
    </row>
    <row r="19" spans="1:7" x14ac:dyDescent="0.35">
      <c r="A19">
        <f t="shared" si="0"/>
        <v>2033</v>
      </c>
      <c r="B19" s="4">
        <v>0.93999999999999773</v>
      </c>
      <c r="C19" s="4">
        <v>2.8400000000000318</v>
      </c>
      <c r="D19" s="4">
        <f t="shared" si="1"/>
        <v>0.93999999999999773</v>
      </c>
      <c r="E19" s="4">
        <f t="shared" si="2"/>
        <v>2.8400000000000318</v>
      </c>
      <c r="F19" s="4">
        <f t="shared" si="3"/>
        <v>1.9000000000000341</v>
      </c>
      <c r="G19" s="4"/>
    </row>
    <row r="20" spans="1:7" x14ac:dyDescent="0.35">
      <c r="A20">
        <f t="shared" si="0"/>
        <v>2034</v>
      </c>
      <c r="B20" s="4">
        <v>1.0100000000000193</v>
      </c>
      <c r="C20" s="4">
        <v>3.0200000000000387</v>
      </c>
      <c r="D20" s="4">
        <f t="shared" si="1"/>
        <v>1.0100000000000193</v>
      </c>
      <c r="E20" s="4">
        <f t="shared" si="2"/>
        <v>3.0200000000000387</v>
      </c>
      <c r="F20" s="4">
        <f t="shared" si="3"/>
        <v>2.0100000000000193</v>
      </c>
      <c r="G20" s="4"/>
    </row>
    <row r="21" spans="1:7" x14ac:dyDescent="0.35">
      <c r="A21">
        <f t="shared" si="0"/>
        <v>2035</v>
      </c>
      <c r="B21" s="5">
        <v>1.08</v>
      </c>
      <c r="C21" s="5">
        <v>3.2</v>
      </c>
      <c r="D21" s="4">
        <f t="shared" si="1"/>
        <v>1.08</v>
      </c>
      <c r="E21" s="4">
        <f t="shared" si="2"/>
        <v>3.2</v>
      </c>
      <c r="F21" s="4">
        <f t="shared" si="3"/>
        <v>2.12</v>
      </c>
      <c r="G21" s="4"/>
    </row>
    <row r="22" spans="1:7" x14ac:dyDescent="0.35">
      <c r="B22" s="2"/>
      <c r="C22" s="4"/>
      <c r="D22" s="2"/>
      <c r="E22" s="4"/>
      <c r="F22" s="4"/>
      <c r="G22" s="4"/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E-Mobilität</vt:lpstr>
      <vt:lpstr>PV</vt:lpstr>
      <vt:lpstr>Wind</vt:lpstr>
      <vt:lpstr>Wärme</vt:lpstr>
      <vt:lpstr>CO2</vt:lpstr>
      <vt:lpstr>EMob_Zielbereich</vt:lpstr>
      <vt:lpstr>PV_Zielbereich</vt:lpstr>
      <vt:lpstr>Wind_Zielbereich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Jörg Hofstetter</cp:lastModifiedBy>
  <dcterms:created xsi:type="dcterms:W3CDTF">2026-01-07T11:32:11Z</dcterms:created>
  <dcterms:modified xsi:type="dcterms:W3CDTF">2026-03-04T13:12:53Z</dcterms:modified>
</cp:coreProperties>
</file>